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activeTab="5"/>
  </bookViews>
  <sheets>
    <sheet name="kỳ 1" sheetId="2" r:id="rId1"/>
    <sheet name="kỳ 2" sheetId="8" r:id="rId2"/>
    <sheet name="kỳ 3" sheetId="4" r:id="rId3"/>
    <sheet name="kỳ 4" sheetId="5" r:id="rId4"/>
    <sheet name="kỳ 5" sheetId="6" r:id="rId5"/>
    <sheet name="Tổng" sheetId="9" r:id="rId6"/>
    <sheet name="DS KHONG DU DK" sheetId="10" r:id="rId7"/>
  </sheets>
  <definedNames>
    <definedName name="_xlnm._FilterDatabase" localSheetId="0" hidden="1">'kỳ 1'!$A$8:$AL$81</definedName>
    <definedName name="_xlnm._FilterDatabase" localSheetId="1" hidden="1">'kỳ 2'!$A$8:$AN$81</definedName>
    <definedName name="_xlnm._FilterDatabase" localSheetId="2" hidden="1">'kỳ 3'!$A$8:$DA$81</definedName>
    <definedName name="_xlnm._FilterDatabase" localSheetId="3" hidden="1">'kỳ 4'!$A$8:$DA$81</definedName>
    <definedName name="_xlnm._FilterDatabase" localSheetId="4" hidden="1">'kỳ 5'!$A$8:$DA$81</definedName>
    <definedName name="_xlnm._FilterDatabase" localSheetId="5" hidden="1">Tổng!$A$6:$AD$80</definedName>
  </definedNames>
  <calcPr calcId="125725"/>
</workbook>
</file>

<file path=xl/calcChain.xml><?xml version="1.0" encoding="utf-8"?>
<calcChain xmlns="http://schemas.openxmlformats.org/spreadsheetml/2006/main">
  <c r="N10" i="6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N9"/>
  <c r="K9"/>
  <c r="H9"/>
  <c r="H10" i="5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AC28" s="1"/>
  <c r="AD28" s="1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K10"/>
  <c r="K11"/>
  <c r="K12"/>
  <c r="K13"/>
  <c r="K14"/>
  <c r="K15"/>
  <c r="K16"/>
  <c r="K17"/>
  <c r="K18"/>
  <c r="K19"/>
  <c r="K20"/>
  <c r="AC20" s="1"/>
  <c r="AD20" s="1"/>
  <c r="K21"/>
  <c r="K22"/>
  <c r="K23"/>
  <c r="K24"/>
  <c r="K25"/>
  <c r="K26"/>
  <c r="K27"/>
  <c r="K28"/>
  <c r="K29"/>
  <c r="K30"/>
  <c r="K31"/>
  <c r="K32"/>
  <c r="K33"/>
  <c r="K34"/>
  <c r="K35"/>
  <c r="K36"/>
  <c r="AC36" s="1"/>
  <c r="AD36" s="1"/>
  <c r="K37"/>
  <c r="K38"/>
  <c r="K39"/>
  <c r="K40"/>
  <c r="K41"/>
  <c r="K42"/>
  <c r="K43"/>
  <c r="K44"/>
  <c r="K45"/>
  <c r="K46"/>
  <c r="K47"/>
  <c r="K48"/>
  <c r="K49"/>
  <c r="K50"/>
  <c r="K51"/>
  <c r="K52"/>
  <c r="AC52" s="1"/>
  <c r="AD52" s="1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N10"/>
  <c r="N11"/>
  <c r="N12"/>
  <c r="AC12" s="1"/>
  <c r="AD12" s="1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AC31" s="1"/>
  <c r="AD31" s="1"/>
  <c r="N32"/>
  <c r="N33"/>
  <c r="N34"/>
  <c r="N35"/>
  <c r="N36"/>
  <c r="N37"/>
  <c r="N38"/>
  <c r="N39"/>
  <c r="AC39" s="1"/>
  <c r="AD39" s="1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AC60" s="1"/>
  <c r="AD60" s="1"/>
  <c r="N61"/>
  <c r="N62"/>
  <c r="N63"/>
  <c r="N64"/>
  <c r="N65"/>
  <c r="N66"/>
  <c r="N67"/>
  <c r="N68"/>
  <c r="AC68" s="1"/>
  <c r="AD68" s="1"/>
  <c r="N69"/>
  <c r="N70"/>
  <c r="N71"/>
  <c r="N72"/>
  <c r="N73"/>
  <c r="N74"/>
  <c r="N75"/>
  <c r="N76"/>
  <c r="AC76" s="1"/>
  <c r="AD76" s="1"/>
  <c r="N77"/>
  <c r="N78"/>
  <c r="N79"/>
  <c r="N80"/>
  <c r="N81"/>
  <c r="Q10"/>
  <c r="Q11"/>
  <c r="Q12"/>
  <c r="Q13"/>
  <c r="Q14"/>
  <c r="Q15"/>
  <c r="Q16"/>
  <c r="Q17"/>
  <c r="Q18"/>
  <c r="Q19"/>
  <c r="AC19" s="1"/>
  <c r="AD19" s="1"/>
  <c r="Q20"/>
  <c r="Q21"/>
  <c r="Q22"/>
  <c r="Q23"/>
  <c r="Q24"/>
  <c r="Q25"/>
  <c r="Q26"/>
  <c r="Q27"/>
  <c r="AC27" s="1"/>
  <c r="AD27" s="1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AC51" s="1"/>
  <c r="AD51" s="1"/>
  <c r="Q52"/>
  <c r="Q53"/>
  <c r="Q54"/>
  <c r="Q55"/>
  <c r="Q56"/>
  <c r="Q57"/>
  <c r="Q58"/>
  <c r="Q59"/>
  <c r="AC59" s="1"/>
  <c r="AD59" s="1"/>
  <c r="Q60"/>
  <c r="Q61"/>
  <c r="Q62"/>
  <c r="Q63"/>
  <c r="Q64"/>
  <c r="Q65"/>
  <c r="Q66"/>
  <c r="Q67"/>
  <c r="Q68"/>
  <c r="Q69"/>
  <c r="Q70"/>
  <c r="Q71"/>
  <c r="Q72"/>
  <c r="Q73"/>
  <c r="Q74"/>
  <c r="Q75"/>
  <c r="AC75" s="1"/>
  <c r="AD75" s="1"/>
  <c r="Q76"/>
  <c r="Q77"/>
  <c r="Q78"/>
  <c r="Q79"/>
  <c r="Q80"/>
  <c r="Q81"/>
  <c r="T10"/>
  <c r="T11"/>
  <c r="AC11" s="1"/>
  <c r="AD11" s="1"/>
  <c r="T12"/>
  <c r="T13"/>
  <c r="T14"/>
  <c r="T15"/>
  <c r="AC15" s="1"/>
  <c r="AD15" s="1"/>
  <c r="T16"/>
  <c r="T17"/>
  <c r="T18"/>
  <c r="T19"/>
  <c r="T20"/>
  <c r="T21"/>
  <c r="T22"/>
  <c r="T23"/>
  <c r="AC23" s="1"/>
  <c r="AD23" s="1"/>
  <c r="T24"/>
  <c r="T25"/>
  <c r="T26"/>
  <c r="T27"/>
  <c r="T28"/>
  <c r="T29"/>
  <c r="T30"/>
  <c r="T31"/>
  <c r="T32"/>
  <c r="T33"/>
  <c r="T34"/>
  <c r="T35"/>
  <c r="AC35" s="1"/>
  <c r="AD35" s="1"/>
  <c r="T36"/>
  <c r="T37"/>
  <c r="T38"/>
  <c r="T39"/>
  <c r="T40"/>
  <c r="T41"/>
  <c r="T42"/>
  <c r="T43"/>
  <c r="AC43" s="1"/>
  <c r="AD43" s="1"/>
  <c r="T44"/>
  <c r="T45"/>
  <c r="T46"/>
  <c r="T47"/>
  <c r="AC47" s="1"/>
  <c r="AD47" s="1"/>
  <c r="T48"/>
  <c r="T49"/>
  <c r="T50"/>
  <c r="T51"/>
  <c r="T52"/>
  <c r="T53"/>
  <c r="T54"/>
  <c r="T55"/>
  <c r="AC55" s="1"/>
  <c r="AD55" s="1"/>
  <c r="T56"/>
  <c r="T57"/>
  <c r="T58"/>
  <c r="T59"/>
  <c r="T60"/>
  <c r="T61"/>
  <c r="T62"/>
  <c r="T63"/>
  <c r="T64"/>
  <c r="T65"/>
  <c r="T66"/>
  <c r="T67"/>
  <c r="AC67" s="1"/>
  <c r="AD67" s="1"/>
  <c r="T68"/>
  <c r="T69"/>
  <c r="T70"/>
  <c r="T71"/>
  <c r="T72"/>
  <c r="T73"/>
  <c r="T74"/>
  <c r="T75"/>
  <c r="T76"/>
  <c r="T77"/>
  <c r="T78"/>
  <c r="T79"/>
  <c r="AC79" s="1"/>
  <c r="AD79" s="1"/>
  <c r="T80"/>
  <c r="T81"/>
  <c r="W10"/>
  <c r="W11"/>
  <c r="W12"/>
  <c r="W13"/>
  <c r="W14"/>
  <c r="W15"/>
  <c r="W16"/>
  <c r="W17"/>
  <c r="W18"/>
  <c r="W19"/>
  <c r="W20"/>
  <c r="W21"/>
  <c r="W22"/>
  <c r="W23"/>
  <c r="W24"/>
  <c r="AC24" s="1"/>
  <c r="AD24" s="1"/>
  <c r="W25"/>
  <c r="W26"/>
  <c r="W27"/>
  <c r="W28"/>
  <c r="W29"/>
  <c r="W30"/>
  <c r="W31"/>
  <c r="W32"/>
  <c r="AC32" s="1"/>
  <c r="AD32" s="1"/>
  <c r="W33"/>
  <c r="W34"/>
  <c r="W35"/>
  <c r="W36"/>
  <c r="W37"/>
  <c r="W38"/>
  <c r="W39"/>
  <c r="W40"/>
  <c r="AC40" s="1"/>
  <c r="AD40" s="1"/>
  <c r="W41"/>
  <c r="W42"/>
  <c r="W43"/>
  <c r="W44"/>
  <c r="W45"/>
  <c r="W46"/>
  <c r="W47"/>
  <c r="W48"/>
  <c r="AC48" s="1"/>
  <c r="AD48" s="1"/>
  <c r="W49"/>
  <c r="W50"/>
  <c r="W51"/>
  <c r="W52"/>
  <c r="W53"/>
  <c r="W54"/>
  <c r="W55"/>
  <c r="W56"/>
  <c r="AC56" s="1"/>
  <c r="AD56" s="1"/>
  <c r="W57"/>
  <c r="W58"/>
  <c r="W59"/>
  <c r="W60"/>
  <c r="W61"/>
  <c r="W62"/>
  <c r="W63"/>
  <c r="W64"/>
  <c r="AC64" s="1"/>
  <c r="AD64" s="1"/>
  <c r="W65"/>
  <c r="W66"/>
  <c r="W67"/>
  <c r="W68"/>
  <c r="W69"/>
  <c r="W70"/>
  <c r="W71"/>
  <c r="W72"/>
  <c r="AC72" s="1"/>
  <c r="AD72" s="1"/>
  <c r="W73"/>
  <c r="W74"/>
  <c r="W75"/>
  <c r="W76"/>
  <c r="W77"/>
  <c r="W78"/>
  <c r="W79"/>
  <c r="W80"/>
  <c r="AC80" s="1"/>
  <c r="AD80" s="1"/>
  <c r="W81"/>
  <c r="Z10"/>
  <c r="AC10" s="1"/>
  <c r="AD10" s="1"/>
  <c r="Z11"/>
  <c r="Z12"/>
  <c r="Z13"/>
  <c r="Z14"/>
  <c r="AC14" s="1"/>
  <c r="AD14" s="1"/>
  <c r="Z15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9"/>
  <c r="W9"/>
  <c r="T9"/>
  <c r="Q9"/>
  <c r="N9"/>
  <c r="K9"/>
  <c r="H9"/>
  <c r="H10" i="4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9"/>
  <c r="AF9"/>
  <c r="AC9"/>
  <c r="Z9"/>
  <c r="W9"/>
  <c r="T9"/>
  <c r="Q9"/>
  <c r="N9"/>
  <c r="K9"/>
  <c r="H9"/>
  <c r="AI10" i="8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AA10" i="5"/>
  <c r="AB10" s="1"/>
  <c r="AA11"/>
  <c r="AB11" s="1"/>
  <c r="AA12"/>
  <c r="AB12" s="1"/>
  <c r="AA13"/>
  <c r="AB13" s="1"/>
  <c r="AC13"/>
  <c r="AD13" s="1"/>
  <c r="AA14"/>
  <c r="AB14" s="1"/>
  <c r="AA15"/>
  <c r="AB15" s="1"/>
  <c r="AA16"/>
  <c r="AB16" s="1"/>
  <c r="AA17"/>
  <c r="AB17" s="1"/>
  <c r="AC17"/>
  <c r="AD17" s="1"/>
  <c r="AA18"/>
  <c r="AB18" s="1"/>
  <c r="AA19"/>
  <c r="AB19" s="1"/>
  <c r="AA20"/>
  <c r="AB20" s="1"/>
  <c r="AA21"/>
  <c r="AB21" s="1"/>
  <c r="AC21"/>
  <c r="AD21" s="1"/>
  <c r="AA22"/>
  <c r="AB22" s="1"/>
  <c r="AA23"/>
  <c r="AB23" s="1"/>
  <c r="AA24"/>
  <c r="AB24" s="1"/>
  <c r="AA25"/>
  <c r="AB25" s="1"/>
  <c r="AC25"/>
  <c r="AD25" s="1"/>
  <c r="AA26"/>
  <c r="AB26" s="1"/>
  <c r="AA27"/>
  <c r="AB27" s="1"/>
  <c r="AA28"/>
  <c r="AB28" s="1"/>
  <c r="AA29"/>
  <c r="AB29" s="1"/>
  <c r="AC29"/>
  <c r="AD29" s="1"/>
  <c r="AA30"/>
  <c r="AB30" s="1"/>
  <c r="AA31"/>
  <c r="AB31" s="1"/>
  <c r="AA32"/>
  <c r="AB32" s="1"/>
  <c r="AA33"/>
  <c r="AB33" s="1"/>
  <c r="AC33"/>
  <c r="AD33" s="1"/>
  <c r="AA34"/>
  <c r="AB34" s="1"/>
  <c r="AA35"/>
  <c r="AB35" s="1"/>
  <c r="AA36"/>
  <c r="AB36" s="1"/>
  <c r="AA37"/>
  <c r="AB37" s="1"/>
  <c r="AC37"/>
  <c r="AD37" s="1"/>
  <c r="AA38"/>
  <c r="AB38" s="1"/>
  <c r="AA39"/>
  <c r="AB39" s="1"/>
  <c r="AA40"/>
  <c r="AB40" s="1"/>
  <c r="AA41"/>
  <c r="AB41" s="1"/>
  <c r="AC41"/>
  <c r="AD41" s="1"/>
  <c r="AA42"/>
  <c r="AB42" s="1"/>
  <c r="AA43"/>
  <c r="AB43" s="1"/>
  <c r="AA44"/>
  <c r="AB44" s="1"/>
  <c r="AC44"/>
  <c r="AD44" s="1"/>
  <c r="AA45"/>
  <c r="AB45" s="1"/>
  <c r="AC45"/>
  <c r="AD45" s="1"/>
  <c r="AA46"/>
  <c r="AB46" s="1"/>
  <c r="AA47"/>
  <c r="AB47" s="1"/>
  <c r="AA48"/>
  <c r="AB48" s="1"/>
  <c r="AA49"/>
  <c r="AB49" s="1"/>
  <c r="AC49"/>
  <c r="AD49" s="1"/>
  <c r="AA50"/>
  <c r="AB50" s="1"/>
  <c r="AA51"/>
  <c r="AB51" s="1"/>
  <c r="AA52"/>
  <c r="AB52" s="1"/>
  <c r="AA53"/>
  <c r="AB53" s="1"/>
  <c r="AC53"/>
  <c r="AD53" s="1"/>
  <c r="AA54"/>
  <c r="AB54" s="1"/>
  <c r="AA55"/>
  <c r="AB55" s="1"/>
  <c r="AA56"/>
  <c r="AB56" s="1"/>
  <c r="AA57"/>
  <c r="AB57" s="1"/>
  <c r="AC57"/>
  <c r="AD57" s="1"/>
  <c r="AA58"/>
  <c r="AB58" s="1"/>
  <c r="AA59"/>
  <c r="AB59" s="1"/>
  <c r="AA60"/>
  <c r="AB60" s="1"/>
  <c r="AA61"/>
  <c r="AB61" s="1"/>
  <c r="AC61"/>
  <c r="AD61" s="1"/>
  <c r="AA62"/>
  <c r="AB62" s="1"/>
  <c r="AA63"/>
  <c r="AB63" s="1"/>
  <c r="AC63"/>
  <c r="AD63" s="1"/>
  <c r="AA64"/>
  <c r="AB64" s="1"/>
  <c r="AA65"/>
  <c r="AB65" s="1"/>
  <c r="AC65"/>
  <c r="AD65" s="1"/>
  <c r="AA66"/>
  <c r="AB66" s="1"/>
  <c r="AA67"/>
  <c r="AB67" s="1"/>
  <c r="AA68"/>
  <c r="AB68" s="1"/>
  <c r="AA69"/>
  <c r="AB69" s="1"/>
  <c r="AC69"/>
  <c r="AD69" s="1"/>
  <c r="AA70"/>
  <c r="AB70" s="1"/>
  <c r="AA71"/>
  <c r="AB71" s="1"/>
  <c r="AC71"/>
  <c r="AD71" s="1"/>
  <c r="AA72"/>
  <c r="AB72" s="1"/>
  <c r="AA73"/>
  <c r="AB73" s="1"/>
  <c r="AC73"/>
  <c r="AD73" s="1"/>
  <c r="AA74"/>
  <c r="AB74" s="1"/>
  <c r="AA75"/>
  <c r="AB75" s="1"/>
  <c r="AA76"/>
  <c r="AB76" s="1"/>
  <c r="AA77"/>
  <c r="AB77" s="1"/>
  <c r="AC77"/>
  <c r="AD77" s="1"/>
  <c r="AA78"/>
  <c r="AB78" s="1"/>
  <c r="AA79"/>
  <c r="AB79" s="1"/>
  <c r="AA80"/>
  <c r="AB80" s="1"/>
  <c r="AA81"/>
  <c r="AB81" s="1"/>
  <c r="AC81"/>
  <c r="AD81" s="1"/>
  <c r="AA9"/>
  <c r="AI9" i="8"/>
  <c r="AF9"/>
  <c r="AC9"/>
  <c r="Z9"/>
  <c r="W9"/>
  <c r="T9"/>
  <c r="Q9"/>
  <c r="N9"/>
  <c r="K9"/>
  <c r="H9"/>
  <c r="H10" i="2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9"/>
  <c r="AC9"/>
  <c r="Z9"/>
  <c r="W9"/>
  <c r="T9"/>
  <c r="Q9"/>
  <c r="N9"/>
  <c r="K9"/>
  <c r="H9"/>
  <c r="AC78" i="5" l="1"/>
  <c r="AD78" s="1"/>
  <c r="AC74"/>
  <c r="AD74" s="1"/>
  <c r="AC70"/>
  <c r="AD70" s="1"/>
  <c r="AC66"/>
  <c r="AD66" s="1"/>
  <c r="AC62"/>
  <c r="AD62" s="1"/>
  <c r="AC58"/>
  <c r="AD58" s="1"/>
  <c r="AC54"/>
  <c r="AD54" s="1"/>
  <c r="AC50"/>
  <c r="AD50" s="1"/>
  <c r="AC46"/>
  <c r="AD46" s="1"/>
  <c r="AC42"/>
  <c r="AD42" s="1"/>
  <c r="AC38"/>
  <c r="AD38" s="1"/>
  <c r="AC34"/>
  <c r="AD34" s="1"/>
  <c r="AC30"/>
  <c r="AD30" s="1"/>
  <c r="AC26"/>
  <c r="AD26" s="1"/>
  <c r="AC22"/>
  <c r="AD22" s="1"/>
  <c r="AC18"/>
  <c r="AD18" s="1"/>
  <c r="AC9"/>
  <c r="AL9" i="4"/>
  <c r="AC31" i="9"/>
  <c r="G10" i="5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Y8" i="9"/>
  <c r="Z8"/>
  <c r="AA8"/>
  <c r="AB8"/>
  <c r="AC8"/>
  <c r="Y9"/>
  <c r="Z9"/>
  <c r="AA9"/>
  <c r="AB9"/>
  <c r="AC9"/>
  <c r="Y10"/>
  <c r="Z10"/>
  <c r="AA10"/>
  <c r="AB10"/>
  <c r="AC10"/>
  <c r="Y11"/>
  <c r="Z11"/>
  <c r="AA11"/>
  <c r="AB11"/>
  <c r="AC11"/>
  <c r="Y12"/>
  <c r="Z12"/>
  <c r="AA12"/>
  <c r="AB12"/>
  <c r="AC12"/>
  <c r="Y13"/>
  <c r="Z13"/>
  <c r="AA13"/>
  <c r="AB13"/>
  <c r="AC13"/>
  <c r="Y14"/>
  <c r="Z14"/>
  <c r="AA14"/>
  <c r="AB14"/>
  <c r="AC14"/>
  <c r="Y15"/>
  <c r="Z15"/>
  <c r="AA15"/>
  <c r="AB15"/>
  <c r="AC15"/>
  <c r="Y16"/>
  <c r="Z16"/>
  <c r="AA16"/>
  <c r="AB16"/>
  <c r="AC16"/>
  <c r="Y17"/>
  <c r="Z17"/>
  <c r="AA17"/>
  <c r="AB17"/>
  <c r="AC17"/>
  <c r="Y18"/>
  <c r="Z18"/>
  <c r="AA18"/>
  <c r="AB18"/>
  <c r="AC18"/>
  <c r="Y19"/>
  <c r="Z19"/>
  <c r="AA19"/>
  <c r="AB19"/>
  <c r="AC19"/>
  <c r="Y20"/>
  <c r="Z20"/>
  <c r="AA20"/>
  <c r="AB20"/>
  <c r="AC20"/>
  <c r="Y21"/>
  <c r="Z21"/>
  <c r="AA21"/>
  <c r="AB21"/>
  <c r="AC21"/>
  <c r="Y22"/>
  <c r="Z22"/>
  <c r="AA22"/>
  <c r="AB22"/>
  <c r="AC22"/>
  <c r="Y23"/>
  <c r="Z23"/>
  <c r="AA23"/>
  <c r="AB23"/>
  <c r="AC23"/>
  <c r="Y24"/>
  <c r="Z24"/>
  <c r="AA24"/>
  <c r="AB24"/>
  <c r="AC24"/>
  <c r="Y25"/>
  <c r="Z25"/>
  <c r="AA25"/>
  <c r="AB25"/>
  <c r="AC25"/>
  <c r="Y26"/>
  <c r="Z26"/>
  <c r="AA26"/>
  <c r="AB26"/>
  <c r="AC26"/>
  <c r="Y27"/>
  <c r="Z27"/>
  <c r="AA27"/>
  <c r="AB27"/>
  <c r="AC27"/>
  <c r="Y28"/>
  <c r="Z28"/>
  <c r="AA28"/>
  <c r="AB28"/>
  <c r="AC28"/>
  <c r="Y29"/>
  <c r="Z29"/>
  <c r="AA29"/>
  <c r="AB29"/>
  <c r="AC29"/>
  <c r="Y30"/>
  <c r="Z30"/>
  <c r="AA30"/>
  <c r="AB30"/>
  <c r="AC30"/>
  <c r="Y31"/>
  <c r="Z31"/>
  <c r="AA31"/>
  <c r="AB31"/>
  <c r="Y32"/>
  <c r="Z32"/>
  <c r="AA32"/>
  <c r="AB32"/>
  <c r="AC32"/>
  <c r="Y33"/>
  <c r="Z33"/>
  <c r="AA33"/>
  <c r="AB33"/>
  <c r="AC33"/>
  <c r="Y34"/>
  <c r="Z34"/>
  <c r="AA34"/>
  <c r="AB34"/>
  <c r="AC34"/>
  <c r="Y35"/>
  <c r="Z35"/>
  <c r="AA35"/>
  <c r="AB35"/>
  <c r="AC35"/>
  <c r="Y36"/>
  <c r="Z36"/>
  <c r="AA36"/>
  <c r="AB36"/>
  <c r="AC36"/>
  <c r="Y37"/>
  <c r="Z37"/>
  <c r="AA37"/>
  <c r="AB37"/>
  <c r="AC37"/>
  <c r="Y38"/>
  <c r="Z38"/>
  <c r="AA38"/>
  <c r="AB38"/>
  <c r="AC38"/>
  <c r="Y39"/>
  <c r="Z39"/>
  <c r="AA39"/>
  <c r="AB39"/>
  <c r="AC39"/>
  <c r="Y40"/>
  <c r="Z40"/>
  <c r="AA40"/>
  <c r="AB40"/>
  <c r="AC40"/>
  <c r="Y41"/>
  <c r="Z41"/>
  <c r="AA41"/>
  <c r="AB41"/>
  <c r="AC41"/>
  <c r="Y42"/>
  <c r="Z42"/>
  <c r="AA42"/>
  <c r="AB42"/>
  <c r="AC42"/>
  <c r="Y43"/>
  <c r="Z43"/>
  <c r="AA43"/>
  <c r="AB43"/>
  <c r="AC43"/>
  <c r="Y44"/>
  <c r="Z44"/>
  <c r="AA44"/>
  <c r="AB44"/>
  <c r="AC44"/>
  <c r="Y45"/>
  <c r="Z45"/>
  <c r="AA45"/>
  <c r="AB45"/>
  <c r="AC45"/>
  <c r="Y46"/>
  <c r="Z46"/>
  <c r="AA46"/>
  <c r="AB46"/>
  <c r="AC46"/>
  <c r="Y47"/>
  <c r="Z47"/>
  <c r="AA47"/>
  <c r="AB47"/>
  <c r="AC47"/>
  <c r="Y48"/>
  <c r="Z48"/>
  <c r="AA48"/>
  <c r="AB48"/>
  <c r="AC48"/>
  <c r="Y49"/>
  <c r="Z49"/>
  <c r="AA49"/>
  <c r="AB49"/>
  <c r="AC49"/>
  <c r="Y50"/>
  <c r="Z50"/>
  <c r="AA50"/>
  <c r="AB50"/>
  <c r="AC50"/>
  <c r="Y51"/>
  <c r="Z51"/>
  <c r="AA51"/>
  <c r="AB51"/>
  <c r="AC51"/>
  <c r="Y52"/>
  <c r="Z52"/>
  <c r="AA52"/>
  <c r="AB52"/>
  <c r="AC52"/>
  <c r="Y53"/>
  <c r="Z53"/>
  <c r="AA53"/>
  <c r="AB53"/>
  <c r="AC53"/>
  <c r="Y54"/>
  <c r="Z54"/>
  <c r="AA54"/>
  <c r="AB54"/>
  <c r="AC54"/>
  <c r="Y55"/>
  <c r="Z55"/>
  <c r="AA55"/>
  <c r="AB55"/>
  <c r="AC55"/>
  <c r="Y56"/>
  <c r="Z56"/>
  <c r="AA56"/>
  <c r="AB56"/>
  <c r="AC56"/>
  <c r="Y57"/>
  <c r="Z57"/>
  <c r="AA57"/>
  <c r="AB57"/>
  <c r="AC57"/>
  <c r="Y58"/>
  <c r="Z58"/>
  <c r="AA58"/>
  <c r="AB58"/>
  <c r="AC58"/>
  <c r="Y59"/>
  <c r="Z59"/>
  <c r="AA59"/>
  <c r="AB59"/>
  <c r="AC59"/>
  <c r="Y60"/>
  <c r="Z60"/>
  <c r="AA60"/>
  <c r="AB60"/>
  <c r="AC60"/>
  <c r="Y61"/>
  <c r="Z61"/>
  <c r="AA61"/>
  <c r="AB61"/>
  <c r="AC61"/>
  <c r="Y62"/>
  <c r="Z62"/>
  <c r="AA62"/>
  <c r="AB62"/>
  <c r="AC62"/>
  <c r="Y63"/>
  <c r="Z63"/>
  <c r="AA63"/>
  <c r="AB63"/>
  <c r="AC63"/>
  <c r="Y64"/>
  <c r="Z64"/>
  <c r="AA64"/>
  <c r="AB64"/>
  <c r="AC64"/>
  <c r="Y65"/>
  <c r="Z65"/>
  <c r="AA65"/>
  <c r="AB65"/>
  <c r="AC65"/>
  <c r="Y66"/>
  <c r="Z66"/>
  <c r="AA66"/>
  <c r="AB66"/>
  <c r="AC66"/>
  <c r="Y67"/>
  <c r="Z67"/>
  <c r="AA67"/>
  <c r="AB67"/>
  <c r="AC67"/>
  <c r="Y68"/>
  <c r="Z68"/>
  <c r="AA68"/>
  <c r="AB68"/>
  <c r="AC68"/>
  <c r="Y69"/>
  <c r="Z69"/>
  <c r="AA69"/>
  <c r="AB69"/>
  <c r="AC69"/>
  <c r="Y70"/>
  <c r="Z70"/>
  <c r="AA70"/>
  <c r="AB70"/>
  <c r="AC70"/>
  <c r="Y71"/>
  <c r="Z71"/>
  <c r="AA71"/>
  <c r="AB71"/>
  <c r="AC71"/>
  <c r="Y72"/>
  <c r="Z72"/>
  <c r="AA72"/>
  <c r="AB72"/>
  <c r="AC72"/>
  <c r="Y73"/>
  <c r="Z73"/>
  <c r="AA73"/>
  <c r="AB73"/>
  <c r="AC73"/>
  <c r="Y74"/>
  <c r="Z74"/>
  <c r="AA74"/>
  <c r="AB74"/>
  <c r="AC74"/>
  <c r="Y75"/>
  <c r="Z75"/>
  <c r="AA75"/>
  <c r="AB75"/>
  <c r="AC75"/>
  <c r="Y76"/>
  <c r="Z76"/>
  <c r="AA76"/>
  <c r="AB76"/>
  <c r="AC76"/>
  <c r="Y77"/>
  <c r="Z77"/>
  <c r="AA77"/>
  <c r="AB77"/>
  <c r="AC77"/>
  <c r="Y78"/>
  <c r="Z78"/>
  <c r="AA78"/>
  <c r="AB78"/>
  <c r="AC78"/>
  <c r="Y79"/>
  <c r="Z79"/>
  <c r="AA79"/>
  <c r="AB79"/>
  <c r="AC79"/>
  <c r="AC7"/>
  <c r="AB7"/>
  <c r="AA7"/>
  <c r="Z7"/>
  <c r="Y7"/>
  <c r="AN10" i="8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9"/>
  <c r="AN10" i="4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9"/>
  <c r="AE10" i="5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9"/>
  <c r="S10" i="6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9"/>
  <c r="AK10" i="2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AE9"/>
  <c r="AB9"/>
  <c r="Y9"/>
  <c r="V9"/>
  <c r="S9"/>
  <c r="P9"/>
  <c r="M9"/>
  <c r="J9"/>
  <c r="AG10" l="1"/>
  <c r="AI10"/>
  <c r="AG11"/>
  <c r="G9" i="9" s="1"/>
  <c r="AI11" i="2"/>
  <c r="AG12"/>
  <c r="G10" i="9" s="1"/>
  <c r="AI12" i="2"/>
  <c r="AG13"/>
  <c r="G11" i="9" s="1"/>
  <c r="AI13" i="2"/>
  <c r="AG14"/>
  <c r="AI14"/>
  <c r="AG15"/>
  <c r="AI15"/>
  <c r="AG16"/>
  <c r="G14" i="9" s="1"/>
  <c r="AI16" i="2"/>
  <c r="AG17"/>
  <c r="AI17"/>
  <c r="AG18"/>
  <c r="AI18"/>
  <c r="AG19"/>
  <c r="G17" i="9" s="1"/>
  <c r="AI19" i="2"/>
  <c r="AG20"/>
  <c r="AI20"/>
  <c r="AG21"/>
  <c r="G19" i="9" s="1"/>
  <c r="AI21" i="2"/>
  <c r="AG22"/>
  <c r="G20" i="9" s="1"/>
  <c r="AI22" i="2"/>
  <c r="AG23"/>
  <c r="G21" i="9" s="1"/>
  <c r="AI23" i="2"/>
  <c r="AG24"/>
  <c r="AI24"/>
  <c r="AG25"/>
  <c r="G23" i="9" s="1"/>
  <c r="AI25" i="2"/>
  <c r="AG26"/>
  <c r="G24" i="9" s="1"/>
  <c r="AI26" i="2"/>
  <c r="AG27"/>
  <c r="G25" i="9" s="1"/>
  <c r="AI27" i="2"/>
  <c r="AG28"/>
  <c r="AI28"/>
  <c r="AG29"/>
  <c r="G27" i="9" s="1"/>
  <c r="AI29" i="2"/>
  <c r="AG30"/>
  <c r="G28" i="9" s="1"/>
  <c r="AI30" i="2"/>
  <c r="AG31"/>
  <c r="G29" i="9" s="1"/>
  <c r="AI31" i="2"/>
  <c r="AG32"/>
  <c r="G30" i="9" s="1"/>
  <c r="AI32" i="2"/>
  <c r="AG33"/>
  <c r="G31" i="9" s="1"/>
  <c r="AI33" i="2"/>
  <c r="AG34"/>
  <c r="G32" i="9" s="1"/>
  <c r="AI34" i="2"/>
  <c r="AG35"/>
  <c r="AI35"/>
  <c r="AG36"/>
  <c r="G34" i="9" s="1"/>
  <c r="AI36" i="2"/>
  <c r="AG37"/>
  <c r="G35" i="9" s="1"/>
  <c r="AI37" i="2"/>
  <c r="AG38"/>
  <c r="G36" i="9" s="1"/>
  <c r="AI38" i="2"/>
  <c r="AG39"/>
  <c r="AI39"/>
  <c r="AG40"/>
  <c r="G38" i="9" s="1"/>
  <c r="AI40" i="2"/>
  <c r="AG41"/>
  <c r="G39" i="9" s="1"/>
  <c r="AI41" i="2"/>
  <c r="AG42"/>
  <c r="G40" i="9" s="1"/>
  <c r="AI42" i="2"/>
  <c r="AG43"/>
  <c r="G41" i="9" s="1"/>
  <c r="AI43" i="2"/>
  <c r="AG44"/>
  <c r="G42" i="9" s="1"/>
  <c r="AI44" i="2"/>
  <c r="AG45"/>
  <c r="AI45"/>
  <c r="AG46"/>
  <c r="G44" i="9" s="1"/>
  <c r="AI46" i="2"/>
  <c r="AG47"/>
  <c r="G45" i="9" s="1"/>
  <c r="AI47" i="2"/>
  <c r="AG48"/>
  <c r="G46" i="9" s="1"/>
  <c r="AI48" i="2"/>
  <c r="AG49"/>
  <c r="AI49"/>
  <c r="AG50"/>
  <c r="G48" i="9" s="1"/>
  <c r="AI50" i="2"/>
  <c r="AG51"/>
  <c r="G49" i="9" s="1"/>
  <c r="AI51" i="2"/>
  <c r="AG52"/>
  <c r="G50" i="9" s="1"/>
  <c r="AI52" i="2"/>
  <c r="AG53"/>
  <c r="G51" i="9" s="1"/>
  <c r="AI53" i="2"/>
  <c r="AG54"/>
  <c r="G52" i="9" s="1"/>
  <c r="AI54" i="2"/>
  <c r="AG55"/>
  <c r="AI55"/>
  <c r="AG56"/>
  <c r="G54" i="9" s="1"/>
  <c r="AI56" i="2"/>
  <c r="AG57"/>
  <c r="G55" i="9" s="1"/>
  <c r="AI57" i="2"/>
  <c r="AG58"/>
  <c r="G56" i="9" s="1"/>
  <c r="AI58" i="2"/>
  <c r="AG59"/>
  <c r="AI59"/>
  <c r="AG60"/>
  <c r="G58" i="9" s="1"/>
  <c r="AI60" i="2"/>
  <c r="AG61"/>
  <c r="G59" i="9" s="1"/>
  <c r="AI61" i="2"/>
  <c r="AG62"/>
  <c r="G60" i="9" s="1"/>
  <c r="AI62" i="2"/>
  <c r="AG63"/>
  <c r="AI63"/>
  <c r="AG64"/>
  <c r="G62" i="9" s="1"/>
  <c r="AI64" i="2"/>
  <c r="AG65"/>
  <c r="G63" i="9" s="1"/>
  <c r="AI65" i="2"/>
  <c r="AG66"/>
  <c r="G64" i="9" s="1"/>
  <c r="AI66" i="2"/>
  <c r="AG67"/>
  <c r="AI67"/>
  <c r="AG68"/>
  <c r="G66" i="9" s="1"/>
  <c r="AI68" i="2"/>
  <c r="AG69"/>
  <c r="G67" i="9" s="1"/>
  <c r="AI69" i="2"/>
  <c r="H67" i="9" s="1"/>
  <c r="AG70" i="2"/>
  <c r="G68" i="9" s="1"/>
  <c r="AI70" i="2"/>
  <c r="AG71"/>
  <c r="G69" i="9" s="1"/>
  <c r="AI71" i="2"/>
  <c r="AG72"/>
  <c r="G70" i="9" s="1"/>
  <c r="AI72" i="2"/>
  <c r="AG73"/>
  <c r="G71" i="9" s="1"/>
  <c r="AI73" i="2"/>
  <c r="AG74"/>
  <c r="G72" i="9" s="1"/>
  <c r="AI74" i="2"/>
  <c r="AG75"/>
  <c r="G73" i="9" s="1"/>
  <c r="AI75" i="2"/>
  <c r="AG76"/>
  <c r="G74" i="9" s="1"/>
  <c r="AI76" i="2"/>
  <c r="AG77"/>
  <c r="G75" i="9" s="1"/>
  <c r="AI77" i="2"/>
  <c r="AG78"/>
  <c r="G76" i="9" s="1"/>
  <c r="AI78" i="2"/>
  <c r="AG79"/>
  <c r="G77" i="9" s="1"/>
  <c r="AI79" i="2"/>
  <c r="AG80"/>
  <c r="G78" i="9" s="1"/>
  <c r="AI80" i="2"/>
  <c r="AG81"/>
  <c r="G79" i="9" s="1"/>
  <c r="AI81" i="2"/>
  <c r="AG9"/>
  <c r="G7" i="9" s="1"/>
  <c r="O9" i="6"/>
  <c r="O10"/>
  <c r="O8" i="9" s="1"/>
  <c r="O11" i="6"/>
  <c r="O9" i="9" s="1"/>
  <c r="O12" i="6"/>
  <c r="O10" i="9" s="1"/>
  <c r="O13" i="6"/>
  <c r="O11" i="9" s="1"/>
  <c r="O14" i="6"/>
  <c r="O12" i="9" s="1"/>
  <c r="O15" i="6"/>
  <c r="O13" i="9" s="1"/>
  <c r="O16" i="6"/>
  <c r="O14" i="9" s="1"/>
  <c r="O17" i="6"/>
  <c r="O15" i="9" s="1"/>
  <c r="O18" i="6"/>
  <c r="O16" i="9" s="1"/>
  <c r="O19" i="6"/>
  <c r="O17" i="9" s="1"/>
  <c r="O20" i="6"/>
  <c r="O18" i="9" s="1"/>
  <c r="O21" i="6"/>
  <c r="O19" i="9" s="1"/>
  <c r="O22" i="6"/>
  <c r="O20" i="9" s="1"/>
  <c r="O23" i="6"/>
  <c r="O21" i="9" s="1"/>
  <c r="O24" i="6"/>
  <c r="O22" i="9" s="1"/>
  <c r="O25" i="6"/>
  <c r="O23" i="9" s="1"/>
  <c r="O26" i="6"/>
  <c r="O24" i="9" s="1"/>
  <c r="O27" i="6"/>
  <c r="O25" i="9" s="1"/>
  <c r="O28" i="6"/>
  <c r="O26" i="9" s="1"/>
  <c r="O29" i="6"/>
  <c r="O27" i="9" s="1"/>
  <c r="O30" i="6"/>
  <c r="O28" i="9" s="1"/>
  <c r="O31" i="6"/>
  <c r="O29" i="9" s="1"/>
  <c r="O32" i="6"/>
  <c r="O30" i="9" s="1"/>
  <c r="O33" i="6"/>
  <c r="O31" i="9" s="1"/>
  <c r="O34" i="6"/>
  <c r="O32" i="9" s="1"/>
  <c r="O35" i="6"/>
  <c r="O33" i="9" s="1"/>
  <c r="O36" i="6"/>
  <c r="O34" i="9" s="1"/>
  <c r="O37" i="6"/>
  <c r="O35" i="9" s="1"/>
  <c r="O38" i="6"/>
  <c r="O36" i="9" s="1"/>
  <c r="O39" i="6"/>
  <c r="O37" i="9" s="1"/>
  <c r="O40" i="6"/>
  <c r="O38" i="9" s="1"/>
  <c r="O41" i="6"/>
  <c r="O39" i="9" s="1"/>
  <c r="O42" i="6"/>
  <c r="O40" i="9" s="1"/>
  <c r="O43" i="6"/>
  <c r="O41" i="9" s="1"/>
  <c r="O44" i="6"/>
  <c r="O42" i="9" s="1"/>
  <c r="O45" i="6"/>
  <c r="O43" i="9" s="1"/>
  <c r="O46" i="6"/>
  <c r="O44" i="9" s="1"/>
  <c r="O47" i="6"/>
  <c r="O45" i="9" s="1"/>
  <c r="O48" i="6"/>
  <c r="O46" i="9" s="1"/>
  <c r="O49" i="6"/>
  <c r="O47" i="9" s="1"/>
  <c r="O50" i="6"/>
  <c r="O48" i="9" s="1"/>
  <c r="O51" i="6"/>
  <c r="O49" i="9" s="1"/>
  <c r="O52" i="6"/>
  <c r="O50" i="9" s="1"/>
  <c r="O53" i="6"/>
  <c r="O51" i="9" s="1"/>
  <c r="O54" i="6"/>
  <c r="O52" i="9" s="1"/>
  <c r="O55" i="6"/>
  <c r="O53" i="9" s="1"/>
  <c r="O56" i="6"/>
  <c r="O54" i="9" s="1"/>
  <c r="O57" i="6"/>
  <c r="O55" i="9" s="1"/>
  <c r="O58" i="6"/>
  <c r="O56" i="9" s="1"/>
  <c r="O59" i="6"/>
  <c r="O57" i="9" s="1"/>
  <c r="O60" i="6"/>
  <c r="O58" i="9" s="1"/>
  <c r="O61" i="6"/>
  <c r="O59" i="9" s="1"/>
  <c r="O62" i="6"/>
  <c r="O60" i="9" s="1"/>
  <c r="O63" i="6"/>
  <c r="O61" i="9" s="1"/>
  <c r="O64" i="6"/>
  <c r="O62" i="9" s="1"/>
  <c r="O65" i="6"/>
  <c r="O63" i="9" s="1"/>
  <c r="O66" i="6"/>
  <c r="O64" i="9" s="1"/>
  <c r="O67" i="6"/>
  <c r="O65" i="9" s="1"/>
  <c r="O68" i="6"/>
  <c r="O66" i="9" s="1"/>
  <c r="O69" i="6"/>
  <c r="O67" i="9" s="1"/>
  <c r="O70" i="6"/>
  <c r="O68" i="9" s="1"/>
  <c r="O71" i="6"/>
  <c r="O69" i="9" s="1"/>
  <c r="O72" i="6"/>
  <c r="O70" i="9" s="1"/>
  <c r="O73" i="6"/>
  <c r="O71" i="9" s="1"/>
  <c r="O74" i="6"/>
  <c r="O72" i="9" s="1"/>
  <c r="O75" i="6"/>
  <c r="O73" i="9" s="1"/>
  <c r="O76" i="6"/>
  <c r="O74" i="9" s="1"/>
  <c r="O77" i="6"/>
  <c r="O75" i="9" s="1"/>
  <c r="O78" i="6"/>
  <c r="O76" i="9" s="1"/>
  <c r="O79" i="6"/>
  <c r="O77" i="9" s="1"/>
  <c r="O80" i="6"/>
  <c r="O78" i="9" s="1"/>
  <c r="O81" i="6"/>
  <c r="O79" i="9" s="1"/>
  <c r="M81" i="6"/>
  <c r="J81"/>
  <c r="G81"/>
  <c r="M80"/>
  <c r="J80"/>
  <c r="G80"/>
  <c r="M79"/>
  <c r="J79"/>
  <c r="G79"/>
  <c r="M78"/>
  <c r="J78"/>
  <c r="G78"/>
  <c r="M77"/>
  <c r="J77"/>
  <c r="G77"/>
  <c r="M76"/>
  <c r="J76"/>
  <c r="G76"/>
  <c r="M75"/>
  <c r="J75"/>
  <c r="G75"/>
  <c r="M74"/>
  <c r="J74"/>
  <c r="G74"/>
  <c r="M73"/>
  <c r="J73"/>
  <c r="G73"/>
  <c r="M72"/>
  <c r="J72"/>
  <c r="G72"/>
  <c r="M71"/>
  <c r="J71"/>
  <c r="G71"/>
  <c r="M70"/>
  <c r="J70"/>
  <c r="G70"/>
  <c r="M69"/>
  <c r="J69"/>
  <c r="G69"/>
  <c r="M68"/>
  <c r="J68"/>
  <c r="G68"/>
  <c r="M67"/>
  <c r="J67"/>
  <c r="G67"/>
  <c r="M66"/>
  <c r="J66"/>
  <c r="G66"/>
  <c r="M65"/>
  <c r="J65"/>
  <c r="G65"/>
  <c r="M64"/>
  <c r="J64"/>
  <c r="G64"/>
  <c r="M63"/>
  <c r="J63"/>
  <c r="G63"/>
  <c r="M62"/>
  <c r="J62"/>
  <c r="G62"/>
  <c r="M61"/>
  <c r="J61"/>
  <c r="G61"/>
  <c r="M60"/>
  <c r="J60"/>
  <c r="G60"/>
  <c r="M59"/>
  <c r="J59"/>
  <c r="G59"/>
  <c r="M58"/>
  <c r="J58"/>
  <c r="G58"/>
  <c r="M57"/>
  <c r="J57"/>
  <c r="G57"/>
  <c r="M56"/>
  <c r="J56"/>
  <c r="G56"/>
  <c r="M55"/>
  <c r="J55"/>
  <c r="G55"/>
  <c r="M54"/>
  <c r="J54"/>
  <c r="G54"/>
  <c r="M53"/>
  <c r="J53"/>
  <c r="G53"/>
  <c r="M52"/>
  <c r="J52"/>
  <c r="G52"/>
  <c r="M51"/>
  <c r="J51"/>
  <c r="G51"/>
  <c r="M50"/>
  <c r="J50"/>
  <c r="G50"/>
  <c r="M49"/>
  <c r="J49"/>
  <c r="G49"/>
  <c r="M48"/>
  <c r="J48"/>
  <c r="G48"/>
  <c r="M47"/>
  <c r="J47"/>
  <c r="G47"/>
  <c r="M46"/>
  <c r="J46"/>
  <c r="G46"/>
  <c r="M45"/>
  <c r="J45"/>
  <c r="G45"/>
  <c r="M44"/>
  <c r="J44"/>
  <c r="G44"/>
  <c r="M43"/>
  <c r="J43"/>
  <c r="G43"/>
  <c r="M42"/>
  <c r="J42"/>
  <c r="G42"/>
  <c r="M41"/>
  <c r="J41"/>
  <c r="G41"/>
  <c r="M40"/>
  <c r="J40"/>
  <c r="G40"/>
  <c r="M39"/>
  <c r="J39"/>
  <c r="G39"/>
  <c r="M38"/>
  <c r="J38"/>
  <c r="G38"/>
  <c r="M37"/>
  <c r="J37"/>
  <c r="G37"/>
  <c r="M36"/>
  <c r="J36"/>
  <c r="G36"/>
  <c r="M35"/>
  <c r="J35"/>
  <c r="G35"/>
  <c r="M34"/>
  <c r="J34"/>
  <c r="G34"/>
  <c r="M33"/>
  <c r="J33"/>
  <c r="G33"/>
  <c r="M32"/>
  <c r="J32"/>
  <c r="G32"/>
  <c r="M31"/>
  <c r="J31"/>
  <c r="G31"/>
  <c r="M30"/>
  <c r="J30"/>
  <c r="G30"/>
  <c r="M29"/>
  <c r="J29"/>
  <c r="G29"/>
  <c r="M28"/>
  <c r="J28"/>
  <c r="G28"/>
  <c r="M27"/>
  <c r="J27"/>
  <c r="G27"/>
  <c r="M26"/>
  <c r="J26"/>
  <c r="G26"/>
  <c r="M25"/>
  <c r="J25"/>
  <c r="G25"/>
  <c r="M24"/>
  <c r="J24"/>
  <c r="G24"/>
  <c r="M23"/>
  <c r="J23"/>
  <c r="G23"/>
  <c r="M22"/>
  <c r="J22"/>
  <c r="G22"/>
  <c r="M21"/>
  <c r="J21"/>
  <c r="G21"/>
  <c r="M20"/>
  <c r="J20"/>
  <c r="G20"/>
  <c r="M19"/>
  <c r="J19"/>
  <c r="G19"/>
  <c r="M18"/>
  <c r="J18"/>
  <c r="G18"/>
  <c r="M17"/>
  <c r="J17"/>
  <c r="G17"/>
  <c r="M16"/>
  <c r="J16"/>
  <c r="G16"/>
  <c r="M15"/>
  <c r="J15"/>
  <c r="G15"/>
  <c r="M14"/>
  <c r="J14"/>
  <c r="G14"/>
  <c r="M13"/>
  <c r="J13"/>
  <c r="G13"/>
  <c r="M12"/>
  <c r="J12"/>
  <c r="G12"/>
  <c r="M11"/>
  <c r="J11"/>
  <c r="G11"/>
  <c r="M10"/>
  <c r="J10"/>
  <c r="G10"/>
  <c r="M9"/>
  <c r="J9"/>
  <c r="G9"/>
  <c r="O7"/>
  <c r="M8" i="9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7"/>
  <c r="Y81" i="5"/>
  <c r="V81"/>
  <c r="S81"/>
  <c r="P81"/>
  <c r="M81"/>
  <c r="J81"/>
  <c r="Y80"/>
  <c r="V80"/>
  <c r="S80"/>
  <c r="P80"/>
  <c r="M80"/>
  <c r="J80"/>
  <c r="Y79"/>
  <c r="V79"/>
  <c r="S79"/>
  <c r="P79"/>
  <c r="M79"/>
  <c r="J79"/>
  <c r="Y78"/>
  <c r="V78"/>
  <c r="S78"/>
  <c r="P78"/>
  <c r="M78"/>
  <c r="J78"/>
  <c r="Y77"/>
  <c r="V77"/>
  <c r="S77"/>
  <c r="P77"/>
  <c r="M77"/>
  <c r="J77"/>
  <c r="Y76"/>
  <c r="V76"/>
  <c r="S76"/>
  <c r="P76"/>
  <c r="M76"/>
  <c r="J76"/>
  <c r="Y75"/>
  <c r="V75"/>
  <c r="S75"/>
  <c r="P75"/>
  <c r="M75"/>
  <c r="J75"/>
  <c r="Y74"/>
  <c r="V74"/>
  <c r="S74"/>
  <c r="P74"/>
  <c r="M74"/>
  <c r="J74"/>
  <c r="Y73"/>
  <c r="V73"/>
  <c r="S73"/>
  <c r="P73"/>
  <c r="M73"/>
  <c r="J73"/>
  <c r="Y72"/>
  <c r="V72"/>
  <c r="S72"/>
  <c r="P72"/>
  <c r="M72"/>
  <c r="J72"/>
  <c r="Y71"/>
  <c r="V71"/>
  <c r="S71"/>
  <c r="P71"/>
  <c r="M71"/>
  <c r="J71"/>
  <c r="Y70"/>
  <c r="V70"/>
  <c r="S70"/>
  <c r="P70"/>
  <c r="M70"/>
  <c r="J70"/>
  <c r="Y69"/>
  <c r="V69"/>
  <c r="S69"/>
  <c r="P69"/>
  <c r="M69"/>
  <c r="J69"/>
  <c r="Y68"/>
  <c r="V68"/>
  <c r="S68"/>
  <c r="P68"/>
  <c r="M68"/>
  <c r="J68"/>
  <c r="Y67"/>
  <c r="V67"/>
  <c r="S67"/>
  <c r="P67"/>
  <c r="M67"/>
  <c r="J67"/>
  <c r="Y66"/>
  <c r="V66"/>
  <c r="S66"/>
  <c r="P66"/>
  <c r="M66"/>
  <c r="J66"/>
  <c r="Y65"/>
  <c r="V65"/>
  <c r="S65"/>
  <c r="P65"/>
  <c r="M65"/>
  <c r="J65"/>
  <c r="Y64"/>
  <c r="V64"/>
  <c r="S64"/>
  <c r="P64"/>
  <c r="M64"/>
  <c r="J64"/>
  <c r="Y63"/>
  <c r="V63"/>
  <c r="S63"/>
  <c r="P63"/>
  <c r="M63"/>
  <c r="J63"/>
  <c r="Y62"/>
  <c r="V62"/>
  <c r="S62"/>
  <c r="P62"/>
  <c r="M62"/>
  <c r="J62"/>
  <c r="Y61"/>
  <c r="V61"/>
  <c r="S61"/>
  <c r="P61"/>
  <c r="M61"/>
  <c r="J61"/>
  <c r="Y60"/>
  <c r="V60"/>
  <c r="S60"/>
  <c r="P60"/>
  <c r="M60"/>
  <c r="J60"/>
  <c r="Y59"/>
  <c r="V59"/>
  <c r="S59"/>
  <c r="P59"/>
  <c r="M59"/>
  <c r="J59"/>
  <c r="Y58"/>
  <c r="V58"/>
  <c r="S58"/>
  <c r="P58"/>
  <c r="M58"/>
  <c r="J58"/>
  <c r="Y57"/>
  <c r="V57"/>
  <c r="S57"/>
  <c r="P57"/>
  <c r="M57"/>
  <c r="J57"/>
  <c r="Y56"/>
  <c r="V56"/>
  <c r="S56"/>
  <c r="P56"/>
  <c r="M56"/>
  <c r="J56"/>
  <c r="Y55"/>
  <c r="V55"/>
  <c r="S55"/>
  <c r="P55"/>
  <c r="M55"/>
  <c r="J55"/>
  <c r="Y54"/>
  <c r="V54"/>
  <c r="S54"/>
  <c r="P54"/>
  <c r="M54"/>
  <c r="J54"/>
  <c r="Y53"/>
  <c r="V53"/>
  <c r="S53"/>
  <c r="P53"/>
  <c r="M53"/>
  <c r="J53"/>
  <c r="Y52"/>
  <c r="V52"/>
  <c r="S52"/>
  <c r="P52"/>
  <c r="M52"/>
  <c r="J52"/>
  <c r="Y51"/>
  <c r="V51"/>
  <c r="S51"/>
  <c r="P51"/>
  <c r="M51"/>
  <c r="J51"/>
  <c r="Y50"/>
  <c r="V50"/>
  <c r="S50"/>
  <c r="P50"/>
  <c r="M50"/>
  <c r="J50"/>
  <c r="Y49"/>
  <c r="V49"/>
  <c r="S49"/>
  <c r="P49"/>
  <c r="M49"/>
  <c r="J49"/>
  <c r="Y48"/>
  <c r="V48"/>
  <c r="S48"/>
  <c r="P48"/>
  <c r="M48"/>
  <c r="J48"/>
  <c r="Y47"/>
  <c r="V47"/>
  <c r="S47"/>
  <c r="P47"/>
  <c r="M47"/>
  <c r="J47"/>
  <c r="Y46"/>
  <c r="V46"/>
  <c r="S46"/>
  <c r="P46"/>
  <c r="M46"/>
  <c r="J46"/>
  <c r="Y45"/>
  <c r="V45"/>
  <c r="S45"/>
  <c r="P45"/>
  <c r="M45"/>
  <c r="J45"/>
  <c r="Y44"/>
  <c r="V44"/>
  <c r="S44"/>
  <c r="P44"/>
  <c r="M44"/>
  <c r="J44"/>
  <c r="Y43"/>
  <c r="V43"/>
  <c r="S43"/>
  <c r="P43"/>
  <c r="M43"/>
  <c r="J43"/>
  <c r="Y42"/>
  <c r="V42"/>
  <c r="S42"/>
  <c r="P42"/>
  <c r="M42"/>
  <c r="J42"/>
  <c r="Y41"/>
  <c r="V41"/>
  <c r="S41"/>
  <c r="P41"/>
  <c r="M41"/>
  <c r="J41"/>
  <c r="Y40"/>
  <c r="V40"/>
  <c r="S40"/>
  <c r="P40"/>
  <c r="M40"/>
  <c r="J40"/>
  <c r="Y39"/>
  <c r="V39"/>
  <c r="S39"/>
  <c r="P39"/>
  <c r="M39"/>
  <c r="J39"/>
  <c r="Y38"/>
  <c r="V38"/>
  <c r="S38"/>
  <c r="P38"/>
  <c r="M38"/>
  <c r="J38"/>
  <c r="Y37"/>
  <c r="V37"/>
  <c r="S37"/>
  <c r="P37"/>
  <c r="M37"/>
  <c r="J37"/>
  <c r="Y36"/>
  <c r="V36"/>
  <c r="S36"/>
  <c r="P36"/>
  <c r="M36"/>
  <c r="J36"/>
  <c r="Y35"/>
  <c r="V35"/>
  <c r="S35"/>
  <c r="P35"/>
  <c r="M35"/>
  <c r="J35"/>
  <c r="Y34"/>
  <c r="V34"/>
  <c r="S34"/>
  <c r="P34"/>
  <c r="M34"/>
  <c r="J34"/>
  <c r="Y33"/>
  <c r="V33"/>
  <c r="S33"/>
  <c r="P33"/>
  <c r="M33"/>
  <c r="J33"/>
  <c r="Y32"/>
  <c r="V32"/>
  <c r="S32"/>
  <c r="P32"/>
  <c r="M32"/>
  <c r="J32"/>
  <c r="Y31"/>
  <c r="V31"/>
  <c r="S31"/>
  <c r="P31"/>
  <c r="M31"/>
  <c r="J31"/>
  <c r="Y30"/>
  <c r="V30"/>
  <c r="S30"/>
  <c r="P30"/>
  <c r="M30"/>
  <c r="J30"/>
  <c r="Y29"/>
  <c r="V29"/>
  <c r="S29"/>
  <c r="P29"/>
  <c r="M29"/>
  <c r="J29"/>
  <c r="Y28"/>
  <c r="V28"/>
  <c r="S28"/>
  <c r="P28"/>
  <c r="M28"/>
  <c r="J28"/>
  <c r="Y27"/>
  <c r="V27"/>
  <c r="S27"/>
  <c r="P27"/>
  <c r="M27"/>
  <c r="J27"/>
  <c r="Y26"/>
  <c r="V26"/>
  <c r="S26"/>
  <c r="P26"/>
  <c r="M26"/>
  <c r="J26"/>
  <c r="Y25"/>
  <c r="V25"/>
  <c r="S25"/>
  <c r="P25"/>
  <c r="M25"/>
  <c r="J25"/>
  <c r="Y24"/>
  <c r="V24"/>
  <c r="S24"/>
  <c r="P24"/>
  <c r="M24"/>
  <c r="J24"/>
  <c r="Y23"/>
  <c r="V23"/>
  <c r="S23"/>
  <c r="P23"/>
  <c r="M23"/>
  <c r="J23"/>
  <c r="Y22"/>
  <c r="V22"/>
  <c r="S22"/>
  <c r="P22"/>
  <c r="M22"/>
  <c r="J22"/>
  <c r="Y21"/>
  <c r="V21"/>
  <c r="S21"/>
  <c r="P21"/>
  <c r="M21"/>
  <c r="J21"/>
  <c r="Y20"/>
  <c r="V20"/>
  <c r="S20"/>
  <c r="P20"/>
  <c r="M20"/>
  <c r="J20"/>
  <c r="Y19"/>
  <c r="V19"/>
  <c r="S19"/>
  <c r="P19"/>
  <c r="M19"/>
  <c r="J19"/>
  <c r="Y18"/>
  <c r="V18"/>
  <c r="S18"/>
  <c r="P18"/>
  <c r="M18"/>
  <c r="J18"/>
  <c r="Y17"/>
  <c r="V17"/>
  <c r="S17"/>
  <c r="P17"/>
  <c r="M17"/>
  <c r="J17"/>
  <c r="Y16"/>
  <c r="Z16" s="1"/>
  <c r="AC16" s="1"/>
  <c r="AD16" s="1"/>
  <c r="V16"/>
  <c r="S16"/>
  <c r="P16"/>
  <c r="M16"/>
  <c r="J16"/>
  <c r="Y15"/>
  <c r="V15"/>
  <c r="S15"/>
  <c r="P15"/>
  <c r="M15"/>
  <c r="J15"/>
  <c r="Y14"/>
  <c r="V14"/>
  <c r="S14"/>
  <c r="P14"/>
  <c r="M14"/>
  <c r="J14"/>
  <c r="Y13"/>
  <c r="V13"/>
  <c r="S13"/>
  <c r="P13"/>
  <c r="M13"/>
  <c r="J13"/>
  <c r="Y12"/>
  <c r="V12"/>
  <c r="S12"/>
  <c r="P12"/>
  <c r="M12"/>
  <c r="J12"/>
  <c r="Y11"/>
  <c r="V11"/>
  <c r="S11"/>
  <c r="P11"/>
  <c r="M11"/>
  <c r="J11"/>
  <c r="Y10"/>
  <c r="V10"/>
  <c r="S10"/>
  <c r="P10"/>
  <c r="M10"/>
  <c r="J10"/>
  <c r="Y9"/>
  <c r="V9"/>
  <c r="S9"/>
  <c r="P9"/>
  <c r="M9"/>
  <c r="J9"/>
  <c r="G9"/>
  <c r="AA7"/>
  <c r="M6" i="9" s="1"/>
  <c r="AJ81" i="4"/>
  <c r="K79" i="9" s="1"/>
  <c r="AH81" i="4"/>
  <c r="AE81"/>
  <c r="AB81"/>
  <c r="Y81"/>
  <c r="V81"/>
  <c r="S81"/>
  <c r="P81"/>
  <c r="M81"/>
  <c r="J81"/>
  <c r="G81"/>
  <c r="AJ80"/>
  <c r="K78" i="9" s="1"/>
  <c r="AH80" i="4"/>
  <c r="AE80"/>
  <c r="AB80"/>
  <c r="Y80"/>
  <c r="V80"/>
  <c r="S80"/>
  <c r="P80"/>
  <c r="M80"/>
  <c r="J80"/>
  <c r="G80"/>
  <c r="AJ79"/>
  <c r="K77" i="9" s="1"/>
  <c r="AH79" i="4"/>
  <c r="AE79"/>
  <c r="AB79"/>
  <c r="Y79"/>
  <c r="V79"/>
  <c r="S79"/>
  <c r="P79"/>
  <c r="M79"/>
  <c r="J79"/>
  <c r="G79"/>
  <c r="AJ78"/>
  <c r="K76" i="9" s="1"/>
  <c r="AH78" i="4"/>
  <c r="AE78"/>
  <c r="AB78"/>
  <c r="Y78"/>
  <c r="V78"/>
  <c r="S78"/>
  <c r="P78"/>
  <c r="M78"/>
  <c r="J78"/>
  <c r="G78"/>
  <c r="AJ77"/>
  <c r="K75" i="9" s="1"/>
  <c r="AH77" i="4"/>
  <c r="AE77"/>
  <c r="AB77"/>
  <c r="Y77"/>
  <c r="V77"/>
  <c r="S77"/>
  <c r="P77"/>
  <c r="M77"/>
  <c r="J77"/>
  <c r="G77"/>
  <c r="AJ76"/>
  <c r="K74" i="9" s="1"/>
  <c r="AH76" i="4"/>
  <c r="AE76"/>
  <c r="AB76"/>
  <c r="Y76"/>
  <c r="V76"/>
  <c r="S76"/>
  <c r="P76"/>
  <c r="M76"/>
  <c r="J76"/>
  <c r="G76"/>
  <c r="AJ75"/>
  <c r="K73" i="9" s="1"/>
  <c r="AH75" i="4"/>
  <c r="AE75"/>
  <c r="AB75"/>
  <c r="Y75"/>
  <c r="V75"/>
  <c r="S75"/>
  <c r="P75"/>
  <c r="M75"/>
  <c r="J75"/>
  <c r="G75"/>
  <c r="AJ74"/>
  <c r="K72" i="9" s="1"/>
  <c r="AH74" i="4"/>
  <c r="AE74"/>
  <c r="AB74"/>
  <c r="Y74"/>
  <c r="V74"/>
  <c r="S74"/>
  <c r="P74"/>
  <c r="M74"/>
  <c r="J74"/>
  <c r="G74"/>
  <c r="AJ73"/>
  <c r="K71" i="9" s="1"/>
  <c r="AH73" i="4"/>
  <c r="AE73"/>
  <c r="AB73"/>
  <c r="Y73"/>
  <c r="V73"/>
  <c r="S73"/>
  <c r="P73"/>
  <c r="M73"/>
  <c r="J73"/>
  <c r="G73"/>
  <c r="AJ72"/>
  <c r="K70" i="9" s="1"/>
  <c r="AH72" i="4"/>
  <c r="AE72"/>
  <c r="AB72"/>
  <c r="Y72"/>
  <c r="V72"/>
  <c r="S72"/>
  <c r="P72"/>
  <c r="M72"/>
  <c r="J72"/>
  <c r="G72"/>
  <c r="AJ71"/>
  <c r="K69" i="9" s="1"/>
  <c r="AH71" i="4"/>
  <c r="AE71"/>
  <c r="AB71"/>
  <c r="Y71"/>
  <c r="V71"/>
  <c r="S71"/>
  <c r="P71"/>
  <c r="M71"/>
  <c r="J71"/>
  <c r="G71"/>
  <c r="AJ70"/>
  <c r="K68" i="9" s="1"/>
  <c r="AH70" i="4"/>
  <c r="AE70"/>
  <c r="AB70"/>
  <c r="Y70"/>
  <c r="V70"/>
  <c r="S70"/>
  <c r="P70"/>
  <c r="M70"/>
  <c r="J70"/>
  <c r="G70"/>
  <c r="AJ69"/>
  <c r="K67" i="9" s="1"/>
  <c r="AH69" i="4"/>
  <c r="AE69"/>
  <c r="AB69"/>
  <c r="Y69"/>
  <c r="V69"/>
  <c r="S69"/>
  <c r="P69"/>
  <c r="M69"/>
  <c r="J69"/>
  <c r="G69"/>
  <c r="AJ68"/>
  <c r="K66" i="9" s="1"/>
  <c r="AH68" i="4"/>
  <c r="AE68"/>
  <c r="AB68"/>
  <c r="Y68"/>
  <c r="V68"/>
  <c r="S68"/>
  <c r="P68"/>
  <c r="M68"/>
  <c r="J68"/>
  <c r="G68"/>
  <c r="AJ67"/>
  <c r="K65" i="9" s="1"/>
  <c r="AH67" i="4"/>
  <c r="AE67"/>
  <c r="AB67"/>
  <c r="Y67"/>
  <c r="V67"/>
  <c r="S67"/>
  <c r="P67"/>
  <c r="M67"/>
  <c r="J67"/>
  <c r="G67"/>
  <c r="AJ66"/>
  <c r="K64" i="9" s="1"/>
  <c r="AH66" i="4"/>
  <c r="AE66"/>
  <c r="AB66"/>
  <c r="Y66"/>
  <c r="V66"/>
  <c r="S66"/>
  <c r="P66"/>
  <c r="M66"/>
  <c r="J66"/>
  <c r="G66"/>
  <c r="AJ65"/>
  <c r="K63" i="9" s="1"/>
  <c r="AH65" i="4"/>
  <c r="AE65"/>
  <c r="AB65"/>
  <c r="Y65"/>
  <c r="V65"/>
  <c r="S65"/>
  <c r="P65"/>
  <c r="M65"/>
  <c r="J65"/>
  <c r="G65"/>
  <c r="AJ64"/>
  <c r="K62" i="9" s="1"/>
  <c r="AH64" i="4"/>
  <c r="AE64"/>
  <c r="AB64"/>
  <c r="Y64"/>
  <c r="V64"/>
  <c r="S64"/>
  <c r="P64"/>
  <c r="M64"/>
  <c r="J64"/>
  <c r="G64"/>
  <c r="AJ63"/>
  <c r="K61" i="9" s="1"/>
  <c r="AH63" i="4"/>
  <c r="AE63"/>
  <c r="AB63"/>
  <c r="Y63"/>
  <c r="V63"/>
  <c r="S63"/>
  <c r="P63"/>
  <c r="M63"/>
  <c r="J63"/>
  <c r="G63"/>
  <c r="AJ62"/>
  <c r="K60" i="9" s="1"/>
  <c r="AH62" i="4"/>
  <c r="AE62"/>
  <c r="AB62"/>
  <c r="Y62"/>
  <c r="V62"/>
  <c r="S62"/>
  <c r="P62"/>
  <c r="M62"/>
  <c r="J62"/>
  <c r="G62"/>
  <c r="AJ61"/>
  <c r="K59" i="9" s="1"/>
  <c r="AH61" i="4"/>
  <c r="AE61"/>
  <c r="AB61"/>
  <c r="Y61"/>
  <c r="V61"/>
  <c r="S61"/>
  <c r="P61"/>
  <c r="M61"/>
  <c r="J61"/>
  <c r="G61"/>
  <c r="AJ60"/>
  <c r="K58" i="9" s="1"/>
  <c r="AH60" i="4"/>
  <c r="AE60"/>
  <c r="AB60"/>
  <c r="Y60"/>
  <c r="V60"/>
  <c r="S60"/>
  <c r="P60"/>
  <c r="M60"/>
  <c r="J60"/>
  <c r="G60"/>
  <c r="AJ59"/>
  <c r="K57" i="9" s="1"/>
  <c r="AH59" i="4"/>
  <c r="AE59"/>
  <c r="AB59"/>
  <c r="Y59"/>
  <c r="V59"/>
  <c r="S59"/>
  <c r="P59"/>
  <c r="M59"/>
  <c r="J59"/>
  <c r="G59"/>
  <c r="AJ58"/>
  <c r="K56" i="9" s="1"/>
  <c r="AH58" i="4"/>
  <c r="AE58"/>
  <c r="AB58"/>
  <c r="Y58"/>
  <c r="V58"/>
  <c r="S58"/>
  <c r="P58"/>
  <c r="M58"/>
  <c r="J58"/>
  <c r="G58"/>
  <c r="AJ57"/>
  <c r="K55" i="9" s="1"/>
  <c r="AH57" i="4"/>
  <c r="AE57"/>
  <c r="AB57"/>
  <c r="Y57"/>
  <c r="V57"/>
  <c r="S57"/>
  <c r="P57"/>
  <c r="M57"/>
  <c r="J57"/>
  <c r="G57"/>
  <c r="AJ56"/>
  <c r="K54" i="9" s="1"/>
  <c r="AH56" i="4"/>
  <c r="AE56"/>
  <c r="AB56"/>
  <c r="Y56"/>
  <c r="V56"/>
  <c r="S56"/>
  <c r="P56"/>
  <c r="J56"/>
  <c r="G56"/>
  <c r="AJ55"/>
  <c r="K53" i="9" s="1"/>
  <c r="AH55" i="4"/>
  <c r="AE55"/>
  <c r="AB55"/>
  <c r="Y55"/>
  <c r="V55"/>
  <c r="S55"/>
  <c r="P55"/>
  <c r="M55"/>
  <c r="J55"/>
  <c r="G55"/>
  <c r="AJ54"/>
  <c r="K52" i="9" s="1"/>
  <c r="AH54" i="4"/>
  <c r="AE54"/>
  <c r="AB54"/>
  <c r="Y54"/>
  <c r="V54"/>
  <c r="S54"/>
  <c r="P54"/>
  <c r="M54"/>
  <c r="J54"/>
  <c r="G54"/>
  <c r="AJ53"/>
  <c r="K51" i="9" s="1"/>
  <c r="AH53" i="4"/>
  <c r="AE53"/>
  <c r="AB53"/>
  <c r="Y53"/>
  <c r="V53"/>
  <c r="S53"/>
  <c r="P53"/>
  <c r="M53"/>
  <c r="J53"/>
  <c r="G53"/>
  <c r="AJ52"/>
  <c r="K50" i="9" s="1"/>
  <c r="AH52" i="4"/>
  <c r="AE52"/>
  <c r="AB52"/>
  <c r="Y52"/>
  <c r="V52"/>
  <c r="S52"/>
  <c r="P52"/>
  <c r="M52"/>
  <c r="J52"/>
  <c r="G52"/>
  <c r="AJ51"/>
  <c r="K49" i="9" s="1"/>
  <c r="AH51" i="4"/>
  <c r="AE51"/>
  <c r="AB51"/>
  <c r="Y51"/>
  <c r="V51"/>
  <c r="S51"/>
  <c r="P51"/>
  <c r="M51"/>
  <c r="J51"/>
  <c r="G51"/>
  <c r="AJ50"/>
  <c r="K48" i="9" s="1"/>
  <c r="AH50" i="4"/>
  <c r="AE50"/>
  <c r="AB50"/>
  <c r="Y50"/>
  <c r="V50"/>
  <c r="S50"/>
  <c r="P50"/>
  <c r="M50"/>
  <c r="J50"/>
  <c r="G50"/>
  <c r="AJ49"/>
  <c r="K47" i="9" s="1"/>
  <c r="AH49" i="4"/>
  <c r="AE49"/>
  <c r="AB49"/>
  <c r="Y49"/>
  <c r="V49"/>
  <c r="S49"/>
  <c r="P49"/>
  <c r="M49"/>
  <c r="J49"/>
  <c r="G49"/>
  <c r="AJ48"/>
  <c r="K46" i="9" s="1"/>
  <c r="AH48" i="4"/>
  <c r="AE48"/>
  <c r="AB48"/>
  <c r="Y48"/>
  <c r="V48"/>
  <c r="S48"/>
  <c r="P48"/>
  <c r="M48"/>
  <c r="J48"/>
  <c r="G48"/>
  <c r="AJ47"/>
  <c r="K45" i="9" s="1"/>
  <c r="AH47" i="4"/>
  <c r="AE47"/>
  <c r="AB47"/>
  <c r="Y47"/>
  <c r="V47"/>
  <c r="S47"/>
  <c r="P47"/>
  <c r="M47"/>
  <c r="J47"/>
  <c r="G47"/>
  <c r="AJ46"/>
  <c r="K44" i="9" s="1"/>
  <c r="AH46" i="4"/>
  <c r="AE46"/>
  <c r="AB46"/>
  <c r="Y46"/>
  <c r="V46"/>
  <c r="S46"/>
  <c r="P46"/>
  <c r="M46"/>
  <c r="J46"/>
  <c r="G46"/>
  <c r="AJ45"/>
  <c r="K43" i="9" s="1"/>
  <c r="AH45" i="4"/>
  <c r="AE45"/>
  <c r="AB45"/>
  <c r="Y45"/>
  <c r="V45"/>
  <c r="S45"/>
  <c r="P45"/>
  <c r="M45"/>
  <c r="J45"/>
  <c r="G45"/>
  <c r="AJ44"/>
  <c r="K42" i="9" s="1"/>
  <c r="AH44" i="4"/>
  <c r="AE44"/>
  <c r="AB44"/>
  <c r="Y44"/>
  <c r="V44"/>
  <c r="S44"/>
  <c r="P44"/>
  <c r="M44"/>
  <c r="J44"/>
  <c r="G44"/>
  <c r="AJ43"/>
  <c r="K41" i="9" s="1"/>
  <c r="AH43" i="4"/>
  <c r="AE43"/>
  <c r="AB43"/>
  <c r="Y43"/>
  <c r="V43"/>
  <c r="S43"/>
  <c r="P43"/>
  <c r="M43"/>
  <c r="J43"/>
  <c r="G43"/>
  <c r="AJ42"/>
  <c r="K40" i="9" s="1"/>
  <c r="AH42" i="4"/>
  <c r="AE42"/>
  <c r="AB42"/>
  <c r="Y42"/>
  <c r="V42"/>
  <c r="S42"/>
  <c r="P42"/>
  <c r="M42"/>
  <c r="J42"/>
  <c r="G42"/>
  <c r="AJ41"/>
  <c r="K39" i="9" s="1"/>
  <c r="AH41" i="4"/>
  <c r="AE41"/>
  <c r="AB41"/>
  <c r="Y41"/>
  <c r="V41"/>
  <c r="S41"/>
  <c r="P41"/>
  <c r="M41"/>
  <c r="J41"/>
  <c r="G41"/>
  <c r="AJ40"/>
  <c r="K38" i="9" s="1"/>
  <c r="AH40" i="4"/>
  <c r="AE40"/>
  <c r="AB40"/>
  <c r="Y40"/>
  <c r="V40"/>
  <c r="S40"/>
  <c r="P40"/>
  <c r="M40"/>
  <c r="J40"/>
  <c r="G40"/>
  <c r="AJ39"/>
  <c r="K37" i="9" s="1"/>
  <c r="AH39" i="4"/>
  <c r="AE39"/>
  <c r="AB39"/>
  <c r="Y39"/>
  <c r="V39"/>
  <c r="S39"/>
  <c r="P39"/>
  <c r="M39"/>
  <c r="J39"/>
  <c r="G39"/>
  <c r="AJ38"/>
  <c r="K36" i="9" s="1"/>
  <c r="AH38" i="4"/>
  <c r="AE38"/>
  <c r="AB38"/>
  <c r="Y38"/>
  <c r="V38"/>
  <c r="S38"/>
  <c r="P38"/>
  <c r="M38"/>
  <c r="J38"/>
  <c r="G38"/>
  <c r="AJ37"/>
  <c r="K35" i="9" s="1"/>
  <c r="AH37" i="4"/>
  <c r="AE37"/>
  <c r="AB37"/>
  <c r="Y37"/>
  <c r="V37"/>
  <c r="S37"/>
  <c r="P37"/>
  <c r="M37"/>
  <c r="J37"/>
  <c r="G37"/>
  <c r="AJ36"/>
  <c r="K34" i="9" s="1"/>
  <c r="AH36" i="4"/>
  <c r="AE36"/>
  <c r="AB36"/>
  <c r="Y36"/>
  <c r="V36"/>
  <c r="S36"/>
  <c r="P36"/>
  <c r="M36"/>
  <c r="J36"/>
  <c r="G36"/>
  <c r="AJ35"/>
  <c r="K33" i="9" s="1"/>
  <c r="AH35" i="4"/>
  <c r="AE35"/>
  <c r="AB35"/>
  <c r="Y35"/>
  <c r="V35"/>
  <c r="S35"/>
  <c r="P35"/>
  <c r="M35"/>
  <c r="J35"/>
  <c r="G35"/>
  <c r="AJ34"/>
  <c r="K32" i="9" s="1"/>
  <c r="AH34" i="4"/>
  <c r="AE34"/>
  <c r="AB34"/>
  <c r="Y34"/>
  <c r="V34"/>
  <c r="S34"/>
  <c r="P34"/>
  <c r="M34"/>
  <c r="J34"/>
  <c r="G34"/>
  <c r="AJ33"/>
  <c r="K31" i="9" s="1"/>
  <c r="AH33" i="4"/>
  <c r="AE33"/>
  <c r="AB33"/>
  <c r="Y33"/>
  <c r="V33"/>
  <c r="S33"/>
  <c r="P33"/>
  <c r="M33"/>
  <c r="J33"/>
  <c r="G33"/>
  <c r="AJ32"/>
  <c r="K30" i="9" s="1"/>
  <c r="AH32" i="4"/>
  <c r="AE32"/>
  <c r="AB32"/>
  <c r="Y32"/>
  <c r="V32"/>
  <c r="S32"/>
  <c r="P32"/>
  <c r="M32"/>
  <c r="J32"/>
  <c r="G32"/>
  <c r="AJ31"/>
  <c r="K29" i="9" s="1"/>
  <c r="AH31" i="4"/>
  <c r="AE31"/>
  <c r="AB31"/>
  <c r="Y31"/>
  <c r="V31"/>
  <c r="S31"/>
  <c r="P31"/>
  <c r="M31"/>
  <c r="J31"/>
  <c r="G31"/>
  <c r="AJ30"/>
  <c r="K28" i="9" s="1"/>
  <c r="AH30" i="4"/>
  <c r="AE30"/>
  <c r="AB30"/>
  <c r="Y30"/>
  <c r="V30"/>
  <c r="S30"/>
  <c r="P30"/>
  <c r="M30"/>
  <c r="J30"/>
  <c r="G30"/>
  <c r="AJ29"/>
  <c r="K27" i="9" s="1"/>
  <c r="AH29" i="4"/>
  <c r="AE29"/>
  <c r="AB29"/>
  <c r="Y29"/>
  <c r="V29"/>
  <c r="S29"/>
  <c r="P29"/>
  <c r="M29"/>
  <c r="J29"/>
  <c r="G29"/>
  <c r="AJ28"/>
  <c r="K26" i="9" s="1"/>
  <c r="AH28" i="4"/>
  <c r="AE28"/>
  <c r="AB28"/>
  <c r="Y28"/>
  <c r="V28"/>
  <c r="S28"/>
  <c r="P28"/>
  <c r="M28"/>
  <c r="J28"/>
  <c r="G28"/>
  <c r="AJ27"/>
  <c r="K25" i="9" s="1"/>
  <c r="AH27" i="4"/>
  <c r="AE27"/>
  <c r="AB27"/>
  <c r="Y27"/>
  <c r="V27"/>
  <c r="S27"/>
  <c r="P27"/>
  <c r="M27"/>
  <c r="J27"/>
  <c r="G27"/>
  <c r="AJ26"/>
  <c r="K24" i="9" s="1"/>
  <c r="AH26" i="4"/>
  <c r="AE26"/>
  <c r="AB26"/>
  <c r="Y26"/>
  <c r="V26"/>
  <c r="S26"/>
  <c r="P26"/>
  <c r="M26"/>
  <c r="J26"/>
  <c r="G26"/>
  <c r="AJ25"/>
  <c r="K23" i="9" s="1"/>
  <c r="AH25" i="4"/>
  <c r="AE25"/>
  <c r="AB25"/>
  <c r="Y25"/>
  <c r="V25"/>
  <c r="S25"/>
  <c r="P25"/>
  <c r="M25"/>
  <c r="J25"/>
  <c r="G25"/>
  <c r="AJ24"/>
  <c r="K22" i="9" s="1"/>
  <c r="AH24" i="4"/>
  <c r="AE24"/>
  <c r="AB24"/>
  <c r="Y24"/>
  <c r="V24"/>
  <c r="S24"/>
  <c r="P24"/>
  <c r="M24"/>
  <c r="J24"/>
  <c r="G24"/>
  <c r="AJ23"/>
  <c r="K21" i="9" s="1"/>
  <c r="AH23" i="4"/>
  <c r="AE23"/>
  <c r="AB23"/>
  <c r="Y23"/>
  <c r="V23"/>
  <c r="S23"/>
  <c r="P23"/>
  <c r="M23"/>
  <c r="J23"/>
  <c r="G23"/>
  <c r="AJ22"/>
  <c r="K20" i="9" s="1"/>
  <c r="AH22" i="4"/>
  <c r="AE22"/>
  <c r="AB22"/>
  <c r="Y22"/>
  <c r="V22"/>
  <c r="S22"/>
  <c r="P22"/>
  <c r="M22"/>
  <c r="J22"/>
  <c r="G22"/>
  <c r="AJ21"/>
  <c r="K19" i="9" s="1"/>
  <c r="AH21" i="4"/>
  <c r="AE21"/>
  <c r="AB21"/>
  <c r="Y21"/>
  <c r="V21"/>
  <c r="S21"/>
  <c r="P21"/>
  <c r="M21"/>
  <c r="J21"/>
  <c r="G21"/>
  <c r="AJ20"/>
  <c r="K18" i="9" s="1"/>
  <c r="AH20" i="4"/>
  <c r="AE20"/>
  <c r="AB20"/>
  <c r="Y20"/>
  <c r="V20"/>
  <c r="S20"/>
  <c r="P20"/>
  <c r="M20"/>
  <c r="J20"/>
  <c r="G20"/>
  <c r="AJ19"/>
  <c r="K17" i="9" s="1"/>
  <c r="AH19" i="4"/>
  <c r="AE19"/>
  <c r="AB19"/>
  <c r="Y19"/>
  <c r="V19"/>
  <c r="S19"/>
  <c r="P19"/>
  <c r="M19"/>
  <c r="J19"/>
  <c r="G19"/>
  <c r="AJ18"/>
  <c r="K16" i="9" s="1"/>
  <c r="AH18" i="4"/>
  <c r="AE18"/>
  <c r="AB18"/>
  <c r="Y18"/>
  <c r="V18"/>
  <c r="S18"/>
  <c r="P18"/>
  <c r="M18"/>
  <c r="J18"/>
  <c r="G18"/>
  <c r="AJ17"/>
  <c r="K15" i="9" s="1"/>
  <c r="AH17" i="4"/>
  <c r="AE17"/>
  <c r="AB17"/>
  <c r="Y17"/>
  <c r="V17"/>
  <c r="S17"/>
  <c r="P17"/>
  <c r="M17"/>
  <c r="J17"/>
  <c r="G17"/>
  <c r="AJ16"/>
  <c r="K14" i="9" s="1"/>
  <c r="AH16" i="4"/>
  <c r="AE16"/>
  <c r="AB16"/>
  <c r="Y16"/>
  <c r="V16"/>
  <c r="S16"/>
  <c r="P16"/>
  <c r="M16"/>
  <c r="J16"/>
  <c r="G16"/>
  <c r="AJ15"/>
  <c r="K13" i="9" s="1"/>
  <c r="AH15" i="4"/>
  <c r="AE15"/>
  <c r="AB15"/>
  <c r="Y15"/>
  <c r="V15"/>
  <c r="S15"/>
  <c r="P15"/>
  <c r="M15"/>
  <c r="J15"/>
  <c r="G15"/>
  <c r="AJ14"/>
  <c r="K12" i="9" s="1"/>
  <c r="AH14" i="4"/>
  <c r="AE14"/>
  <c r="AB14"/>
  <c r="Y14"/>
  <c r="V14"/>
  <c r="S14"/>
  <c r="P14"/>
  <c r="M14"/>
  <c r="J14"/>
  <c r="G14"/>
  <c r="AJ13"/>
  <c r="K11" i="9" s="1"/>
  <c r="AH13" i="4"/>
  <c r="AE13"/>
  <c r="AB13"/>
  <c r="Y13"/>
  <c r="V13"/>
  <c r="S13"/>
  <c r="P13"/>
  <c r="M13"/>
  <c r="J13"/>
  <c r="G13"/>
  <c r="AJ12"/>
  <c r="K10" i="9" s="1"/>
  <c r="AH12" i="4"/>
  <c r="AE12"/>
  <c r="AB12"/>
  <c r="Y12"/>
  <c r="V12"/>
  <c r="S12"/>
  <c r="P12"/>
  <c r="M12"/>
  <c r="J12"/>
  <c r="G12"/>
  <c r="AJ11"/>
  <c r="K9" i="9" s="1"/>
  <c r="AH11" i="4"/>
  <c r="AE11"/>
  <c r="AB11"/>
  <c r="Y11"/>
  <c r="V11"/>
  <c r="S11"/>
  <c r="P11"/>
  <c r="M11"/>
  <c r="J11"/>
  <c r="G11"/>
  <c r="AJ10"/>
  <c r="K8" i="9" s="1"/>
  <c r="AH10" i="4"/>
  <c r="AE10"/>
  <c r="AB10"/>
  <c r="Y10"/>
  <c r="V10"/>
  <c r="S10"/>
  <c r="P10"/>
  <c r="M10"/>
  <c r="J10"/>
  <c r="G10"/>
  <c r="AJ9"/>
  <c r="K7" i="9" s="1"/>
  <c r="AH9" i="4"/>
  <c r="AE9"/>
  <c r="AB9"/>
  <c r="Y9"/>
  <c r="V9"/>
  <c r="S9"/>
  <c r="P9"/>
  <c r="M9"/>
  <c r="J9"/>
  <c r="G9"/>
  <c r="AJ7"/>
  <c r="K6" i="9" s="1"/>
  <c r="AJ9" i="8"/>
  <c r="I7" i="9" s="1"/>
  <c r="AJ10" i="8"/>
  <c r="I8" i="9" s="1"/>
  <c r="AJ11" i="8"/>
  <c r="I9" i="9" s="1"/>
  <c r="AJ12" i="8"/>
  <c r="I10" i="9" s="1"/>
  <c r="AJ13" i="8"/>
  <c r="I11" i="9" s="1"/>
  <c r="AJ14" i="8"/>
  <c r="I12" i="9" s="1"/>
  <c r="AJ15" i="8"/>
  <c r="I13" i="9" s="1"/>
  <c r="AJ16" i="8"/>
  <c r="I14" i="9" s="1"/>
  <c r="AJ17" i="8"/>
  <c r="I15" i="9" s="1"/>
  <c r="AJ18" i="8"/>
  <c r="I16" i="9" s="1"/>
  <c r="AJ19" i="8"/>
  <c r="I17" i="9" s="1"/>
  <c r="AJ20" i="8"/>
  <c r="I18" i="9" s="1"/>
  <c r="AJ21" i="8"/>
  <c r="I19" i="9" s="1"/>
  <c r="AJ22" i="8"/>
  <c r="I20" i="9" s="1"/>
  <c r="AJ23" i="8"/>
  <c r="I21" i="9" s="1"/>
  <c r="AJ24" i="8"/>
  <c r="I22" i="9" s="1"/>
  <c r="AJ25" i="8"/>
  <c r="I23" i="9" s="1"/>
  <c r="AJ26" i="8"/>
  <c r="I24" i="9" s="1"/>
  <c r="AJ27" i="8"/>
  <c r="I25" i="9" s="1"/>
  <c r="AJ28" i="8"/>
  <c r="I26" i="9" s="1"/>
  <c r="AJ29" i="8"/>
  <c r="I27" i="9" s="1"/>
  <c r="AJ30" i="8"/>
  <c r="I28" i="9" s="1"/>
  <c r="AJ31" i="8"/>
  <c r="I29" i="9" s="1"/>
  <c r="AJ32" i="8"/>
  <c r="I30" i="9" s="1"/>
  <c r="AJ33" i="8"/>
  <c r="I31" i="9" s="1"/>
  <c r="AJ34" i="8"/>
  <c r="I32" i="9" s="1"/>
  <c r="AJ35" i="8"/>
  <c r="I33" i="9" s="1"/>
  <c r="AJ36" i="8"/>
  <c r="I34" i="9" s="1"/>
  <c r="AJ37" i="8"/>
  <c r="I35" i="9" s="1"/>
  <c r="AJ38" i="8"/>
  <c r="I36" i="9" s="1"/>
  <c r="AJ39" i="8"/>
  <c r="I37" i="9" s="1"/>
  <c r="AJ40" i="8"/>
  <c r="I38" i="9" s="1"/>
  <c r="AJ41" i="8"/>
  <c r="I39" i="9" s="1"/>
  <c r="AJ42" i="8"/>
  <c r="I40" i="9" s="1"/>
  <c r="AJ43" i="8"/>
  <c r="I41" i="9" s="1"/>
  <c r="AJ44" i="8"/>
  <c r="I42" i="9" s="1"/>
  <c r="AJ45" i="8"/>
  <c r="I43" i="9" s="1"/>
  <c r="AJ46" i="8"/>
  <c r="I44" i="9" s="1"/>
  <c r="AJ47" i="8"/>
  <c r="I45" i="9" s="1"/>
  <c r="AJ48" i="8"/>
  <c r="I46" i="9" s="1"/>
  <c r="AJ49" i="8"/>
  <c r="I47" i="9" s="1"/>
  <c r="AJ50" i="8"/>
  <c r="I48" i="9" s="1"/>
  <c r="AJ51" i="8"/>
  <c r="I49" i="9" s="1"/>
  <c r="AJ52" i="8"/>
  <c r="I50" i="9" s="1"/>
  <c r="AJ53" i="8"/>
  <c r="I51" i="9" s="1"/>
  <c r="AJ54" i="8"/>
  <c r="I52" i="9" s="1"/>
  <c r="AJ55" i="8"/>
  <c r="I53" i="9" s="1"/>
  <c r="AJ56" i="8"/>
  <c r="I54" i="9" s="1"/>
  <c r="AJ57" i="8"/>
  <c r="I55" i="9" s="1"/>
  <c r="AJ58" i="8"/>
  <c r="I56" i="9" s="1"/>
  <c r="AJ59" i="8"/>
  <c r="I57" i="9" s="1"/>
  <c r="AJ60" i="8"/>
  <c r="I58" i="9" s="1"/>
  <c r="AJ61" i="8"/>
  <c r="I59" i="9" s="1"/>
  <c r="AJ62" i="8"/>
  <c r="I60" i="9" s="1"/>
  <c r="AJ63" i="8"/>
  <c r="I61" i="9" s="1"/>
  <c r="AJ64" i="8"/>
  <c r="I62" i="9" s="1"/>
  <c r="AJ65" i="8"/>
  <c r="I63" i="9" s="1"/>
  <c r="AJ66" i="8"/>
  <c r="AJ67"/>
  <c r="I65" i="9" s="1"/>
  <c r="AJ68" i="8"/>
  <c r="I66" i="9" s="1"/>
  <c r="AJ69" i="8"/>
  <c r="I67" i="9" s="1"/>
  <c r="AJ70" i="8"/>
  <c r="I68" i="9" s="1"/>
  <c r="AJ71" i="8"/>
  <c r="I69" i="9" s="1"/>
  <c r="AJ72" i="8"/>
  <c r="I70" i="9" s="1"/>
  <c r="AJ73" i="8"/>
  <c r="AJ74"/>
  <c r="I72" i="9" s="1"/>
  <c r="AJ75" i="8"/>
  <c r="I73" i="9" s="1"/>
  <c r="AJ76" i="8"/>
  <c r="I74" i="9" s="1"/>
  <c r="AJ77" i="8"/>
  <c r="AJ78"/>
  <c r="I76" i="9" s="1"/>
  <c r="AJ79" i="8"/>
  <c r="I77" i="9" s="1"/>
  <c r="AJ80" i="8"/>
  <c r="I78" i="9" s="1"/>
  <c r="AJ81" i="8"/>
  <c r="I79" i="9" s="1"/>
  <c r="G9" i="8"/>
  <c r="J9"/>
  <c r="M9"/>
  <c r="P9"/>
  <c r="S9"/>
  <c r="V9"/>
  <c r="Y9"/>
  <c r="AB9"/>
  <c r="AE9"/>
  <c r="AH9"/>
  <c r="G10"/>
  <c r="J10"/>
  <c r="M10"/>
  <c r="P10"/>
  <c r="S10"/>
  <c r="V10"/>
  <c r="Y10"/>
  <c r="AB10"/>
  <c r="AE10"/>
  <c r="AH10"/>
  <c r="G11"/>
  <c r="J11"/>
  <c r="M11"/>
  <c r="P11"/>
  <c r="S11"/>
  <c r="V11"/>
  <c r="Y11"/>
  <c r="AB11"/>
  <c r="AE11"/>
  <c r="AH11"/>
  <c r="G12"/>
  <c r="J12"/>
  <c r="M12"/>
  <c r="P12"/>
  <c r="S12"/>
  <c r="V12"/>
  <c r="Y12"/>
  <c r="AB12"/>
  <c r="AE12"/>
  <c r="AH12"/>
  <c r="G13"/>
  <c r="J13"/>
  <c r="M13"/>
  <c r="P13"/>
  <c r="S13"/>
  <c r="V13"/>
  <c r="Y13"/>
  <c r="AB13"/>
  <c r="AE13"/>
  <c r="AH13"/>
  <c r="G14"/>
  <c r="J14"/>
  <c r="M14"/>
  <c r="P14"/>
  <c r="S14"/>
  <c r="V14"/>
  <c r="Y14"/>
  <c r="AB14"/>
  <c r="AE14"/>
  <c r="AH14"/>
  <c r="G15"/>
  <c r="J15"/>
  <c r="M15"/>
  <c r="P15"/>
  <c r="S15"/>
  <c r="V15"/>
  <c r="Y15"/>
  <c r="AB15"/>
  <c r="AE15"/>
  <c r="AH15"/>
  <c r="G16"/>
  <c r="J16"/>
  <c r="M16"/>
  <c r="P16"/>
  <c r="S16"/>
  <c r="V16"/>
  <c r="Y16"/>
  <c r="AB16"/>
  <c r="AE16"/>
  <c r="AH16"/>
  <c r="G17"/>
  <c r="J17"/>
  <c r="M17"/>
  <c r="P17"/>
  <c r="S17"/>
  <c r="V17"/>
  <c r="Y17"/>
  <c r="AB17"/>
  <c r="AE17"/>
  <c r="AH17"/>
  <c r="G18"/>
  <c r="J18"/>
  <c r="M18"/>
  <c r="P18"/>
  <c r="S18"/>
  <c r="V18"/>
  <c r="Y18"/>
  <c r="AB18"/>
  <c r="AE18"/>
  <c r="AH18"/>
  <c r="G19"/>
  <c r="J19"/>
  <c r="M19"/>
  <c r="P19"/>
  <c r="S19"/>
  <c r="V19"/>
  <c r="Y19"/>
  <c r="AB19"/>
  <c r="AE19"/>
  <c r="AH19"/>
  <c r="G20"/>
  <c r="J20"/>
  <c r="M20"/>
  <c r="P20"/>
  <c r="S20"/>
  <c r="V20"/>
  <c r="Y20"/>
  <c r="AB20"/>
  <c r="AE20"/>
  <c r="AH20"/>
  <c r="G21"/>
  <c r="J21"/>
  <c r="M21"/>
  <c r="P21"/>
  <c r="S21"/>
  <c r="V21"/>
  <c r="Y21"/>
  <c r="AB21"/>
  <c r="AE21"/>
  <c r="AH21"/>
  <c r="G22"/>
  <c r="J22"/>
  <c r="M22"/>
  <c r="P22"/>
  <c r="S22"/>
  <c r="V22"/>
  <c r="Y22"/>
  <c r="AB22"/>
  <c r="AE22"/>
  <c r="AH22"/>
  <c r="G23"/>
  <c r="J23"/>
  <c r="M23"/>
  <c r="P23"/>
  <c r="S23"/>
  <c r="V23"/>
  <c r="Y23"/>
  <c r="AB23"/>
  <c r="AE23"/>
  <c r="AH23"/>
  <c r="G24"/>
  <c r="J24"/>
  <c r="M24"/>
  <c r="P24"/>
  <c r="S24"/>
  <c r="V24"/>
  <c r="Y24"/>
  <c r="AB24"/>
  <c r="AE24"/>
  <c r="AH24"/>
  <c r="G25"/>
  <c r="J25"/>
  <c r="M25"/>
  <c r="P25"/>
  <c r="S25"/>
  <c r="V25"/>
  <c r="Y25"/>
  <c r="AB25"/>
  <c r="AE25"/>
  <c r="AH25"/>
  <c r="G26"/>
  <c r="J26"/>
  <c r="M26"/>
  <c r="P26"/>
  <c r="S26"/>
  <c r="V26"/>
  <c r="Y26"/>
  <c r="AB26"/>
  <c r="AE26"/>
  <c r="AH26"/>
  <c r="G27"/>
  <c r="J27"/>
  <c r="M27"/>
  <c r="P27"/>
  <c r="S27"/>
  <c r="V27"/>
  <c r="Y27"/>
  <c r="AB27"/>
  <c r="AE27"/>
  <c r="AH27"/>
  <c r="G28"/>
  <c r="J28"/>
  <c r="M28"/>
  <c r="P28"/>
  <c r="S28"/>
  <c r="V28"/>
  <c r="Y28"/>
  <c r="AB28"/>
  <c r="AE28"/>
  <c r="AH28"/>
  <c r="G29"/>
  <c r="J29"/>
  <c r="M29"/>
  <c r="P29"/>
  <c r="S29"/>
  <c r="V29"/>
  <c r="Y29"/>
  <c r="AB29"/>
  <c r="AE29"/>
  <c r="AH29"/>
  <c r="G30"/>
  <c r="J30"/>
  <c r="M30"/>
  <c r="P30"/>
  <c r="S30"/>
  <c r="V30"/>
  <c r="Y30"/>
  <c r="AB30"/>
  <c r="AE30"/>
  <c r="AH30"/>
  <c r="G31"/>
  <c r="J31"/>
  <c r="M31"/>
  <c r="P31"/>
  <c r="S31"/>
  <c r="V31"/>
  <c r="Y31"/>
  <c r="AB31"/>
  <c r="AE31"/>
  <c r="AH31"/>
  <c r="G32"/>
  <c r="J32"/>
  <c r="M32"/>
  <c r="P32"/>
  <c r="S32"/>
  <c r="V32"/>
  <c r="Y32"/>
  <c r="AB32"/>
  <c r="AE32"/>
  <c r="AH32"/>
  <c r="G33"/>
  <c r="J33"/>
  <c r="M33"/>
  <c r="P33"/>
  <c r="S33"/>
  <c r="V33"/>
  <c r="Y33"/>
  <c r="AB33"/>
  <c r="AE33"/>
  <c r="AH33"/>
  <c r="G34"/>
  <c r="J34"/>
  <c r="M34"/>
  <c r="P34"/>
  <c r="S34"/>
  <c r="V34"/>
  <c r="Y34"/>
  <c r="AB34"/>
  <c r="AE34"/>
  <c r="AH34"/>
  <c r="G35"/>
  <c r="J35"/>
  <c r="M35"/>
  <c r="P35"/>
  <c r="S35"/>
  <c r="V35"/>
  <c r="Y35"/>
  <c r="AB35"/>
  <c r="AE35"/>
  <c r="AH35"/>
  <c r="G36"/>
  <c r="J36"/>
  <c r="M36"/>
  <c r="P36"/>
  <c r="S36"/>
  <c r="V36"/>
  <c r="Y36"/>
  <c r="AB36"/>
  <c r="AE36"/>
  <c r="AH36"/>
  <c r="G37"/>
  <c r="J37"/>
  <c r="M37"/>
  <c r="P37"/>
  <c r="S37"/>
  <c r="V37"/>
  <c r="Y37"/>
  <c r="AB37"/>
  <c r="AE37"/>
  <c r="AH37"/>
  <c r="G38"/>
  <c r="J38"/>
  <c r="M38"/>
  <c r="P38"/>
  <c r="S38"/>
  <c r="V38"/>
  <c r="Y38"/>
  <c r="AB38"/>
  <c r="AE38"/>
  <c r="AH38"/>
  <c r="G39"/>
  <c r="J39"/>
  <c r="M39"/>
  <c r="P39"/>
  <c r="S39"/>
  <c r="V39"/>
  <c r="Y39"/>
  <c r="AB39"/>
  <c r="AE39"/>
  <c r="AH39"/>
  <c r="G40"/>
  <c r="J40"/>
  <c r="M40"/>
  <c r="P40"/>
  <c r="S40"/>
  <c r="V40"/>
  <c r="Y40"/>
  <c r="AB40"/>
  <c r="AE40"/>
  <c r="AH40"/>
  <c r="G41"/>
  <c r="J41"/>
  <c r="M41"/>
  <c r="P41"/>
  <c r="S41"/>
  <c r="V41"/>
  <c r="Y41"/>
  <c r="AB41"/>
  <c r="AE41"/>
  <c r="AH41"/>
  <c r="G42"/>
  <c r="J42"/>
  <c r="M42"/>
  <c r="P42"/>
  <c r="S42"/>
  <c r="V42"/>
  <c r="Y42"/>
  <c r="AB42"/>
  <c r="AE42"/>
  <c r="AH42"/>
  <c r="G43"/>
  <c r="J43"/>
  <c r="M43"/>
  <c r="P43"/>
  <c r="S43"/>
  <c r="V43"/>
  <c r="Y43"/>
  <c r="AB43"/>
  <c r="AE43"/>
  <c r="AH43"/>
  <c r="G44"/>
  <c r="J44"/>
  <c r="M44"/>
  <c r="P44"/>
  <c r="S44"/>
  <c r="V44"/>
  <c r="Y44"/>
  <c r="AB44"/>
  <c r="AE44"/>
  <c r="AH44"/>
  <c r="G45"/>
  <c r="J45"/>
  <c r="M45"/>
  <c r="P45"/>
  <c r="S45"/>
  <c r="V45"/>
  <c r="Y45"/>
  <c r="AB45"/>
  <c r="AE45"/>
  <c r="AH45"/>
  <c r="G46"/>
  <c r="J46"/>
  <c r="M46"/>
  <c r="P46"/>
  <c r="S46"/>
  <c r="V46"/>
  <c r="Y46"/>
  <c r="AB46"/>
  <c r="AE46"/>
  <c r="AH46"/>
  <c r="G47"/>
  <c r="J47"/>
  <c r="M47"/>
  <c r="P47"/>
  <c r="S47"/>
  <c r="V47"/>
  <c r="Y47"/>
  <c r="AB47"/>
  <c r="AE47"/>
  <c r="AH47"/>
  <c r="G48"/>
  <c r="J48"/>
  <c r="M48"/>
  <c r="P48"/>
  <c r="S48"/>
  <c r="V48"/>
  <c r="Y48"/>
  <c r="AB48"/>
  <c r="AE48"/>
  <c r="AH48"/>
  <c r="G49"/>
  <c r="J49"/>
  <c r="M49"/>
  <c r="P49"/>
  <c r="S49"/>
  <c r="V49"/>
  <c r="Y49"/>
  <c r="AB49"/>
  <c r="AE49"/>
  <c r="AH49"/>
  <c r="G50"/>
  <c r="J50"/>
  <c r="M50"/>
  <c r="P50"/>
  <c r="S50"/>
  <c r="V50"/>
  <c r="Y50"/>
  <c r="AB50"/>
  <c r="AE50"/>
  <c r="AH50"/>
  <c r="G51"/>
  <c r="J51"/>
  <c r="M51"/>
  <c r="P51"/>
  <c r="S51"/>
  <c r="V51"/>
  <c r="Y51"/>
  <c r="AB51"/>
  <c r="AE51"/>
  <c r="AH51"/>
  <c r="G52"/>
  <c r="J52"/>
  <c r="M52"/>
  <c r="P52"/>
  <c r="S52"/>
  <c r="V52"/>
  <c r="Y52"/>
  <c r="AB52"/>
  <c r="AE52"/>
  <c r="AH52"/>
  <c r="G53"/>
  <c r="J53"/>
  <c r="M53"/>
  <c r="P53"/>
  <c r="S53"/>
  <c r="V53"/>
  <c r="Y53"/>
  <c r="AB53"/>
  <c r="AE53"/>
  <c r="AH53"/>
  <c r="G54"/>
  <c r="J54"/>
  <c r="M54"/>
  <c r="P54"/>
  <c r="S54"/>
  <c r="V54"/>
  <c r="Y54"/>
  <c r="AB54"/>
  <c r="AE54"/>
  <c r="AH54"/>
  <c r="G55"/>
  <c r="J55"/>
  <c r="M55"/>
  <c r="P55"/>
  <c r="S55"/>
  <c r="V55"/>
  <c r="Y55"/>
  <c r="AB55"/>
  <c r="AE55"/>
  <c r="AH55"/>
  <c r="G56"/>
  <c r="J56"/>
  <c r="M56"/>
  <c r="P56"/>
  <c r="S56"/>
  <c r="V56"/>
  <c r="Y56"/>
  <c r="AB56"/>
  <c r="AE56"/>
  <c r="AH56"/>
  <c r="G57"/>
  <c r="J57"/>
  <c r="M57"/>
  <c r="P57"/>
  <c r="S57"/>
  <c r="V57"/>
  <c r="Y57"/>
  <c r="AB57"/>
  <c r="AE57"/>
  <c r="AH57"/>
  <c r="G58"/>
  <c r="J58"/>
  <c r="M58"/>
  <c r="P58"/>
  <c r="S58"/>
  <c r="V58"/>
  <c r="Y58"/>
  <c r="AB58"/>
  <c r="AE58"/>
  <c r="AH58"/>
  <c r="G59"/>
  <c r="J59"/>
  <c r="M59"/>
  <c r="P59"/>
  <c r="S59"/>
  <c r="V59"/>
  <c r="Y59"/>
  <c r="AB59"/>
  <c r="AE59"/>
  <c r="AH59"/>
  <c r="G60"/>
  <c r="J60"/>
  <c r="M60"/>
  <c r="P60"/>
  <c r="S60"/>
  <c r="V60"/>
  <c r="Y60"/>
  <c r="AB60"/>
  <c r="AE60"/>
  <c r="AH60"/>
  <c r="G61"/>
  <c r="J61"/>
  <c r="M61"/>
  <c r="P61"/>
  <c r="S61"/>
  <c r="V61"/>
  <c r="Y61"/>
  <c r="AB61"/>
  <c r="AE61"/>
  <c r="AH61"/>
  <c r="G62"/>
  <c r="J62"/>
  <c r="M62"/>
  <c r="P62"/>
  <c r="S62"/>
  <c r="V62"/>
  <c r="Y62"/>
  <c r="AB62"/>
  <c r="AE62"/>
  <c r="AH62"/>
  <c r="G63"/>
  <c r="J63"/>
  <c r="M63"/>
  <c r="P63"/>
  <c r="S63"/>
  <c r="V63"/>
  <c r="Y63"/>
  <c r="AB63"/>
  <c r="AE63"/>
  <c r="AH63"/>
  <c r="G64"/>
  <c r="J64"/>
  <c r="M64"/>
  <c r="P64"/>
  <c r="S64"/>
  <c r="V64"/>
  <c r="Y64"/>
  <c r="AB64"/>
  <c r="AE64"/>
  <c r="AH64"/>
  <c r="G65"/>
  <c r="J65"/>
  <c r="M65"/>
  <c r="P65"/>
  <c r="S65"/>
  <c r="V65"/>
  <c r="Y65"/>
  <c r="AB65"/>
  <c r="AE65"/>
  <c r="AH65"/>
  <c r="G66"/>
  <c r="J66"/>
  <c r="M66"/>
  <c r="P66"/>
  <c r="S66"/>
  <c r="V66"/>
  <c r="Y66"/>
  <c r="AB66"/>
  <c r="AE66"/>
  <c r="AH66"/>
  <c r="G67"/>
  <c r="J67"/>
  <c r="M67"/>
  <c r="P67"/>
  <c r="S67"/>
  <c r="V67"/>
  <c r="Y67"/>
  <c r="AB67"/>
  <c r="AE67"/>
  <c r="AH67"/>
  <c r="G68"/>
  <c r="J68"/>
  <c r="M68"/>
  <c r="P68"/>
  <c r="S68"/>
  <c r="V68"/>
  <c r="Y68"/>
  <c r="AB68"/>
  <c r="AE68"/>
  <c r="AH68"/>
  <c r="G69"/>
  <c r="J69"/>
  <c r="M69"/>
  <c r="P69"/>
  <c r="S69"/>
  <c r="V69"/>
  <c r="Y69"/>
  <c r="AB69"/>
  <c r="AE69"/>
  <c r="AH69"/>
  <c r="G70"/>
  <c r="J70"/>
  <c r="M70"/>
  <c r="P70"/>
  <c r="S70"/>
  <c r="V70"/>
  <c r="Y70"/>
  <c r="AB70"/>
  <c r="AE70"/>
  <c r="AH70"/>
  <c r="G71"/>
  <c r="J71"/>
  <c r="M71"/>
  <c r="P71"/>
  <c r="S71"/>
  <c r="V71"/>
  <c r="Y71"/>
  <c r="AB71"/>
  <c r="AE71"/>
  <c r="AH71"/>
  <c r="G72"/>
  <c r="J72"/>
  <c r="M72"/>
  <c r="P72"/>
  <c r="S72"/>
  <c r="V72"/>
  <c r="Y72"/>
  <c r="AB72"/>
  <c r="AE72"/>
  <c r="AH72"/>
  <c r="G73"/>
  <c r="J73"/>
  <c r="M73"/>
  <c r="P73"/>
  <c r="S73"/>
  <c r="V73"/>
  <c r="Y73"/>
  <c r="AB73"/>
  <c r="AE73"/>
  <c r="AH73"/>
  <c r="G74"/>
  <c r="J74"/>
  <c r="M74"/>
  <c r="P74"/>
  <c r="S74"/>
  <c r="V74"/>
  <c r="Y74"/>
  <c r="AB74"/>
  <c r="AE74"/>
  <c r="AH74"/>
  <c r="G75"/>
  <c r="J75"/>
  <c r="M75"/>
  <c r="P75"/>
  <c r="S75"/>
  <c r="V75"/>
  <c r="Y75"/>
  <c r="AB75"/>
  <c r="AE75"/>
  <c r="AH75"/>
  <c r="G76"/>
  <c r="J76"/>
  <c r="M76"/>
  <c r="P76"/>
  <c r="S76"/>
  <c r="V76"/>
  <c r="Y76"/>
  <c r="AB76"/>
  <c r="AE76"/>
  <c r="AH76"/>
  <c r="G77"/>
  <c r="J77"/>
  <c r="M77"/>
  <c r="P77"/>
  <c r="S77"/>
  <c r="V77"/>
  <c r="Y77"/>
  <c r="AB77"/>
  <c r="AE77"/>
  <c r="AH77"/>
  <c r="G78"/>
  <c r="J78"/>
  <c r="M78"/>
  <c r="P78"/>
  <c r="S78"/>
  <c r="V78"/>
  <c r="Y78"/>
  <c r="AB78"/>
  <c r="AE78"/>
  <c r="AH78"/>
  <c r="G79"/>
  <c r="J79"/>
  <c r="M79"/>
  <c r="P79"/>
  <c r="S79"/>
  <c r="V79"/>
  <c r="Y79"/>
  <c r="AB79"/>
  <c r="AE79"/>
  <c r="AH79"/>
  <c r="G80"/>
  <c r="J80"/>
  <c r="M80"/>
  <c r="P80"/>
  <c r="S80"/>
  <c r="V80"/>
  <c r="Y80"/>
  <c r="AB80"/>
  <c r="AE80"/>
  <c r="AH80"/>
  <c r="G81"/>
  <c r="J81"/>
  <c r="M81"/>
  <c r="P81"/>
  <c r="S81"/>
  <c r="V81"/>
  <c r="Y81"/>
  <c r="AB81"/>
  <c r="AE81"/>
  <c r="AH81"/>
  <c r="AJ7"/>
  <c r="G9" i="2"/>
  <c r="AI9" l="1"/>
  <c r="H7" i="9" s="1"/>
  <c r="AL40" i="8"/>
  <c r="J38" i="9" s="1"/>
  <c r="AL78" i="8"/>
  <c r="J76" i="9" s="1"/>
  <c r="AL68" i="8"/>
  <c r="J66" i="9" s="1"/>
  <c r="AL61" i="8"/>
  <c r="J59" i="9" s="1"/>
  <c r="AL53" i="8"/>
  <c r="J51" i="9" s="1"/>
  <c r="AL42" i="8"/>
  <c r="J40" i="9" s="1"/>
  <c r="AL62" i="8"/>
  <c r="J60" i="9" s="1"/>
  <c r="AL76" i="8"/>
  <c r="J74" i="9" s="1"/>
  <c r="AL23" i="8"/>
  <c r="J21" i="9" s="1"/>
  <c r="AL15" i="8"/>
  <c r="J13" i="9" s="1"/>
  <c r="AL75" i="8"/>
  <c r="J73" i="9" s="1"/>
  <c r="AL79" i="8"/>
  <c r="J77" i="9" s="1"/>
  <c r="AL39" i="8"/>
  <c r="J37" i="9" s="1"/>
  <c r="AL52" i="8"/>
  <c r="J50" i="9" s="1"/>
  <c r="AL43" i="8"/>
  <c r="J41" i="9" s="1"/>
  <c r="AL12" i="8"/>
  <c r="J10" i="9" s="1"/>
  <c r="I6"/>
  <c r="AK10" i="8"/>
  <c r="AK11"/>
  <c r="AK15"/>
  <c r="AK35"/>
  <c r="AK39"/>
  <c r="AK42"/>
  <c r="AK46"/>
  <c r="AK55"/>
  <c r="AK78"/>
  <c r="AK18"/>
  <c r="AK26"/>
  <c r="AK49"/>
  <c r="AK59"/>
  <c r="AK65"/>
  <c r="AK80"/>
  <c r="AK81"/>
  <c r="AK9"/>
  <c r="AK17"/>
  <c r="AK20"/>
  <c r="AK21"/>
  <c r="AK28"/>
  <c r="AK29"/>
  <c r="AK36"/>
  <c r="AK45"/>
  <c r="AK50"/>
  <c r="AK53"/>
  <c r="AK63"/>
  <c r="AK70"/>
  <c r="AK71"/>
  <c r="AK74"/>
  <c r="AK75"/>
  <c r="AK79"/>
  <c r="AK22"/>
  <c r="AK25"/>
  <c r="AK40"/>
  <c r="AK64"/>
  <c r="AK72"/>
  <c r="AK19"/>
  <c r="AK24"/>
  <c r="AL81"/>
  <c r="J79" i="9" s="1"/>
  <c r="AL72" i="8"/>
  <c r="J70" i="9" s="1"/>
  <c r="AL70" i="8"/>
  <c r="J68" i="9" s="1"/>
  <c r="AL64" i="8"/>
  <c r="J62" i="9" s="1"/>
  <c r="AK61" i="8"/>
  <c r="AK60"/>
  <c r="AL58"/>
  <c r="J56" i="9" s="1"/>
  <c r="AL50" i="8"/>
  <c r="J48" i="9" s="1"/>
  <c r="AL48" i="8"/>
  <c r="J46" i="9" s="1"/>
  <c r="AL47" i="8"/>
  <c r="J45" i="9" s="1"/>
  <c r="AL45" i="8"/>
  <c r="J43" i="9" s="1"/>
  <c r="AL44" i="8"/>
  <c r="J42" i="9" s="1"/>
  <c r="AL41" i="8"/>
  <c r="J39" i="9" s="1"/>
  <c r="AL37" i="8"/>
  <c r="J35" i="9" s="1"/>
  <c r="AL35" i="8"/>
  <c r="J33" i="9" s="1"/>
  <c r="AL29" i="8"/>
  <c r="J27" i="9" s="1"/>
  <c r="AL28" i="8"/>
  <c r="J26" i="9" s="1"/>
  <c r="AL26" i="8"/>
  <c r="J24" i="9" s="1"/>
  <c r="AL22" i="8"/>
  <c r="J20" i="9" s="1"/>
  <c r="AL21" i="8"/>
  <c r="J19" i="9" s="1"/>
  <c r="AL17" i="8"/>
  <c r="J15" i="9" s="1"/>
  <c r="AL13" i="8"/>
  <c r="J11" i="9" s="1"/>
  <c r="AK38" i="8"/>
  <c r="AL33"/>
  <c r="J31" i="9" s="1"/>
  <c r="AL30" i="8"/>
  <c r="J28" i="9" s="1"/>
  <c r="AL18" i="8"/>
  <c r="J16" i="9" s="1"/>
  <c r="AL10" i="8"/>
  <c r="J8" i="9" s="1"/>
  <c r="AK77" i="8"/>
  <c r="I75" i="9"/>
  <c r="Q75" s="1"/>
  <c r="AL73" i="8"/>
  <c r="J71" i="9" s="1"/>
  <c r="AL65" i="8"/>
  <c r="J63" i="9" s="1"/>
  <c r="AL63" i="8"/>
  <c r="J61" i="9" s="1"/>
  <c r="AL80" i="8"/>
  <c r="J78" i="9" s="1"/>
  <c r="AL77" i="8"/>
  <c r="J75" i="9" s="1"/>
  <c r="AL74" i="8"/>
  <c r="J72" i="9" s="1"/>
  <c r="AL71" i="8"/>
  <c r="J69" i="9" s="1"/>
  <c r="AL69" i="8"/>
  <c r="J67" i="9" s="1"/>
  <c r="AK67" i="8"/>
  <c r="AL67"/>
  <c r="J65" i="9" s="1"/>
  <c r="AL66" i="8"/>
  <c r="J64" i="9" s="1"/>
  <c r="AL59" i="8"/>
  <c r="J57" i="9" s="1"/>
  <c r="AL57" i="8"/>
  <c r="J55" i="9" s="1"/>
  <c r="AL56" i="8"/>
  <c r="J54" i="9" s="1"/>
  <c r="AL54" i="8"/>
  <c r="J52" i="9" s="1"/>
  <c r="AL51" i="8"/>
  <c r="J49" i="9" s="1"/>
  <c r="AL46" i="8"/>
  <c r="J44" i="9" s="1"/>
  <c r="AK30" i="8"/>
  <c r="AL27"/>
  <c r="J25" i="9" s="1"/>
  <c r="AL24" i="8"/>
  <c r="J22" i="9" s="1"/>
  <c r="AK23" i="8"/>
  <c r="AL20"/>
  <c r="J18" i="9" s="1"/>
  <c r="AL19" i="8"/>
  <c r="J17" i="9" s="1"/>
  <c r="AL9" i="8"/>
  <c r="J7" i="9" s="1"/>
  <c r="AK68" i="8"/>
  <c r="AL60"/>
  <c r="J58" i="9" s="1"/>
  <c r="AK57" i="8"/>
  <c r="AK56"/>
  <c r="AL55"/>
  <c r="J53" i="9" s="1"/>
  <c r="AL49" i="8"/>
  <c r="J47" i="9" s="1"/>
  <c r="AK48" i="8"/>
  <c r="AK43"/>
  <c r="AL38"/>
  <c r="J36" i="9" s="1"/>
  <c r="AL36" i="8"/>
  <c r="J34" i="9" s="1"/>
  <c r="AL34" i="8"/>
  <c r="J32" i="9" s="1"/>
  <c r="AK32" i="8"/>
  <c r="AL32"/>
  <c r="J30" i="9" s="1"/>
  <c r="AL31" i="8"/>
  <c r="J29" i="9" s="1"/>
  <c r="AL25" i="8"/>
  <c r="J23" i="9" s="1"/>
  <c r="AL16" i="8"/>
  <c r="J14" i="9" s="1"/>
  <c r="AK14" i="8"/>
  <c r="AL14"/>
  <c r="J12" i="9" s="1"/>
  <c r="AK13" i="8"/>
  <c r="AK12"/>
  <c r="AL11"/>
  <c r="J9" i="9" s="1"/>
  <c r="AK44" i="8"/>
  <c r="P50" i="6"/>
  <c r="O6" i="9"/>
  <c r="P9" i="6"/>
  <c r="O7" i="9"/>
  <c r="Q7" s="1"/>
  <c r="Q67"/>
  <c r="G65"/>
  <c r="Q65" s="1"/>
  <c r="Q58"/>
  <c r="Q50"/>
  <c r="G47"/>
  <c r="Q47" s="1"/>
  <c r="Q40"/>
  <c r="Q38"/>
  <c r="Q36"/>
  <c r="G33"/>
  <c r="Q33" s="1"/>
  <c r="Q27"/>
  <c r="Q24"/>
  <c r="Q21"/>
  <c r="G18"/>
  <c r="Q18" s="1"/>
  <c r="G16"/>
  <c r="Q16" s="1"/>
  <c r="G13"/>
  <c r="Q13" s="1"/>
  <c r="Q10"/>
  <c r="AK66" i="8"/>
  <c r="I64" i="9"/>
  <c r="Q64" s="1"/>
  <c r="AK76" i="8"/>
  <c r="AK69"/>
  <c r="AK58"/>
  <c r="AK52"/>
  <c r="AK51"/>
  <c r="AK41"/>
  <c r="AK27"/>
  <c r="AK16"/>
  <c r="Q9" i="6"/>
  <c r="P7" i="9" s="1"/>
  <c r="Q79"/>
  <c r="Q76"/>
  <c r="Q72"/>
  <c r="Q68"/>
  <c r="Q62"/>
  <c r="Q59"/>
  <c r="Q54"/>
  <c r="Q52"/>
  <c r="Q44"/>
  <c r="Q41"/>
  <c r="Q39"/>
  <c r="G37"/>
  <c r="Q37" s="1"/>
  <c r="Q30"/>
  <c r="Q28"/>
  <c r="Q25"/>
  <c r="G22"/>
  <c r="Q22" s="1"/>
  <c r="Q11"/>
  <c r="G8"/>
  <c r="Q8" s="1"/>
  <c r="AK73" i="8"/>
  <c r="I71" i="9"/>
  <c r="Q71" s="1"/>
  <c r="AK34" i="8"/>
  <c r="AK62"/>
  <c r="AK54"/>
  <c r="AK47"/>
  <c r="AK37"/>
  <c r="AK33"/>
  <c r="AK31"/>
  <c r="Q77" i="9"/>
  <c r="Q73"/>
  <c r="Q69"/>
  <c r="Q66"/>
  <c r="Q63"/>
  <c r="Q60"/>
  <c r="G57"/>
  <c r="Q57" s="1"/>
  <c r="Q55"/>
  <c r="G53"/>
  <c r="Q53" s="1"/>
  <c r="Q48"/>
  <c r="Q45"/>
  <c r="Q42"/>
  <c r="Q34"/>
  <c r="Q31"/>
  <c r="Q29"/>
  <c r="G26"/>
  <c r="Q26" s="1"/>
  <c r="Q19"/>
  <c r="Q17"/>
  <c r="G15"/>
  <c r="Q15" s="1"/>
  <c r="G12"/>
  <c r="Q12" s="1"/>
  <c r="Q78"/>
  <c r="Q74"/>
  <c r="Q70"/>
  <c r="G61"/>
  <c r="Q61" s="1"/>
  <c r="Q56"/>
  <c r="Q51"/>
  <c r="Q49"/>
  <c r="Q46"/>
  <c r="G43"/>
  <c r="Q43" s="1"/>
  <c r="Q35"/>
  <c r="Q32"/>
  <c r="Q23"/>
  <c r="Q20"/>
  <c r="Q14"/>
  <c r="Q9"/>
  <c r="H77"/>
  <c r="H73"/>
  <c r="H69"/>
  <c r="H65"/>
  <c r="H62"/>
  <c r="H59"/>
  <c r="H54"/>
  <c r="H52"/>
  <c r="H47"/>
  <c r="H44"/>
  <c r="H41"/>
  <c r="H39"/>
  <c r="H33"/>
  <c r="H30"/>
  <c r="H28"/>
  <c r="H25"/>
  <c r="H18"/>
  <c r="H16"/>
  <c r="H13"/>
  <c r="H11"/>
  <c r="H79"/>
  <c r="H76"/>
  <c r="H72"/>
  <c r="H68"/>
  <c r="H61"/>
  <c r="H58"/>
  <c r="H50"/>
  <c r="H43"/>
  <c r="H40"/>
  <c r="H38"/>
  <c r="H36"/>
  <c r="H27"/>
  <c r="H24"/>
  <c r="H21"/>
  <c r="H10"/>
  <c r="H75"/>
  <c r="H71"/>
  <c r="H64"/>
  <c r="H57"/>
  <c r="H56"/>
  <c r="H53"/>
  <c r="H51"/>
  <c r="H49"/>
  <c r="H46"/>
  <c r="H35"/>
  <c r="H32"/>
  <c r="H26"/>
  <c r="H23"/>
  <c r="H20"/>
  <c r="H15"/>
  <c r="H14"/>
  <c r="H9"/>
  <c r="H78"/>
  <c r="H74"/>
  <c r="H70"/>
  <c r="H66"/>
  <c r="H63"/>
  <c r="H60"/>
  <c r="H55"/>
  <c r="H48"/>
  <c r="H45"/>
  <c r="H42"/>
  <c r="H37"/>
  <c r="H34"/>
  <c r="H31"/>
  <c r="H29"/>
  <c r="H22"/>
  <c r="H19"/>
  <c r="H17"/>
  <c r="H8"/>
  <c r="H12"/>
  <c r="Q67" i="6"/>
  <c r="R9"/>
  <c r="Q41"/>
  <c r="P39" i="9" s="1"/>
  <c r="Q71" i="6"/>
  <c r="Q76"/>
  <c r="N9" i="9"/>
  <c r="N69"/>
  <c r="Q66" i="6"/>
  <c r="Q70"/>
  <c r="Q42"/>
  <c r="Q46"/>
  <c r="Q59"/>
  <c r="Q77"/>
  <c r="P11"/>
  <c r="P12"/>
  <c r="P13"/>
  <c r="Q30"/>
  <c r="P14"/>
  <c r="P25"/>
  <c r="Q29"/>
  <c r="Q52"/>
  <c r="P15"/>
  <c r="Q17"/>
  <c r="P10"/>
  <c r="P34"/>
  <c r="Q13"/>
  <c r="Q21"/>
  <c r="Q35"/>
  <c r="Q39"/>
  <c r="Q45"/>
  <c r="Q49"/>
  <c r="Q51"/>
  <c r="Q63"/>
  <c r="Q69"/>
  <c r="Q73"/>
  <c r="Q19"/>
  <c r="Q38"/>
  <c r="Q60"/>
  <c r="Q78"/>
  <c r="Q23"/>
  <c r="Q25"/>
  <c r="Q64"/>
  <c r="Q74"/>
  <c r="Q80"/>
  <c r="Q10"/>
  <c r="Q14"/>
  <c r="Q26"/>
  <c r="Q28"/>
  <c r="Q44"/>
  <c r="Q48"/>
  <c r="Q58"/>
  <c r="Q68"/>
  <c r="Q72"/>
  <c r="Q79"/>
  <c r="Q11"/>
  <c r="Q15"/>
  <c r="Q27"/>
  <c r="Q31"/>
  <c r="Q32"/>
  <c r="Q33"/>
  <c r="Q34"/>
  <c r="Q36"/>
  <c r="Q47"/>
  <c r="Q53"/>
  <c r="Q54"/>
  <c r="Q55"/>
  <c r="Q56"/>
  <c r="Q57"/>
  <c r="Q61"/>
  <c r="Q62"/>
  <c r="Q65"/>
  <c r="Q12"/>
  <c r="P10" i="9" s="1"/>
  <c r="Q16" i="6"/>
  <c r="Q18"/>
  <c r="Q20"/>
  <c r="Q22"/>
  <c r="Q24"/>
  <c r="Q40"/>
  <c r="Q75"/>
  <c r="Q50"/>
  <c r="Q81"/>
  <c r="Q37"/>
  <c r="Q43"/>
  <c r="R12"/>
  <c r="P29"/>
  <c r="P32"/>
  <c r="P16"/>
  <c r="P18"/>
  <c r="P20"/>
  <c r="P22"/>
  <c r="P27"/>
  <c r="P38"/>
  <c r="P48"/>
  <c r="P17"/>
  <c r="P19"/>
  <c r="P21"/>
  <c r="P23"/>
  <c r="P40"/>
  <c r="P46"/>
  <c r="P33"/>
  <c r="P41"/>
  <c r="P49"/>
  <c r="P24"/>
  <c r="P26"/>
  <c r="P28"/>
  <c r="P30"/>
  <c r="P31"/>
  <c r="P36"/>
  <c r="P39"/>
  <c r="P44"/>
  <c r="P47"/>
  <c r="P52"/>
  <c r="P61"/>
  <c r="P71"/>
  <c r="P73"/>
  <c r="P37"/>
  <c r="P42"/>
  <c r="P45"/>
  <c r="P53"/>
  <c r="P59"/>
  <c r="P75"/>
  <c r="P67"/>
  <c r="P77"/>
  <c r="P69"/>
  <c r="P62"/>
  <c r="P60"/>
  <c r="P58"/>
  <c r="P56"/>
  <c r="P54"/>
  <c r="P35"/>
  <c r="P43"/>
  <c r="P51"/>
  <c r="P55"/>
  <c r="P57"/>
  <c r="P63"/>
  <c r="P65"/>
  <c r="P79"/>
  <c r="P81"/>
  <c r="P66"/>
  <c r="P74"/>
  <c r="P64"/>
  <c r="P72"/>
  <c r="P80"/>
  <c r="P70"/>
  <c r="P78"/>
  <c r="P68"/>
  <c r="P76"/>
  <c r="AB9" i="5"/>
  <c r="N47" i="9"/>
  <c r="N51"/>
  <c r="N64"/>
  <c r="N19"/>
  <c r="N28"/>
  <c r="AL43" i="4"/>
  <c r="AL52"/>
  <c r="AL70"/>
  <c r="L68" i="9" s="1"/>
  <c r="AL45" i="4"/>
  <c r="L43" i="9" s="1"/>
  <c r="AL42" i="4"/>
  <c r="AL47"/>
  <c r="AL63"/>
  <c r="AL64"/>
  <c r="L62" i="9" s="1"/>
  <c r="AL67" i="4"/>
  <c r="AL68"/>
  <c r="AL15"/>
  <c r="L13" i="9" s="1"/>
  <c r="AL44" i="4"/>
  <c r="L42" i="9" s="1"/>
  <c r="AL50" i="4"/>
  <c r="AL17"/>
  <c r="AL18"/>
  <c r="AL19"/>
  <c r="AL20"/>
  <c r="AL21"/>
  <c r="L19" i="9" s="1"/>
  <c r="AL22" i="4"/>
  <c r="L20" i="9" s="1"/>
  <c r="AL23" i="4"/>
  <c r="L21" i="9" s="1"/>
  <c r="AL24" i="4"/>
  <c r="AL25"/>
  <c r="AL26"/>
  <c r="AL27"/>
  <c r="AL28"/>
  <c r="AL46"/>
  <c r="AL48"/>
  <c r="AL53"/>
  <c r="AL49"/>
  <c r="AL54"/>
  <c r="L52" i="9" s="1"/>
  <c r="AL61" i="4"/>
  <c r="L59" i="9" s="1"/>
  <c r="AL65" i="4"/>
  <c r="AL62"/>
  <c r="AL66"/>
  <c r="AL74"/>
  <c r="AL78"/>
  <c r="AL81"/>
  <c r="L79" i="9" s="1"/>
  <c r="AK10" i="4"/>
  <c r="AK12"/>
  <c r="AL10"/>
  <c r="AL11"/>
  <c r="AL12"/>
  <c r="AL13"/>
  <c r="AL14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L51"/>
  <c r="AL55"/>
  <c r="AL56"/>
  <c r="AL29"/>
  <c r="AL30"/>
  <c r="AL31"/>
  <c r="AL32"/>
  <c r="AL33"/>
  <c r="AL34"/>
  <c r="AL35"/>
  <c r="AL36"/>
  <c r="AL37"/>
  <c r="AL38"/>
  <c r="AL39"/>
  <c r="AL40"/>
  <c r="AL41"/>
  <c r="AL16"/>
  <c r="AK81"/>
  <c r="AK80"/>
  <c r="AK78"/>
  <c r="AK76"/>
  <c r="AK74"/>
  <c r="AK72"/>
  <c r="AK70"/>
  <c r="AK68"/>
  <c r="AK67"/>
  <c r="AK66"/>
  <c r="AK65"/>
  <c r="AK64"/>
  <c r="AK63"/>
  <c r="AK62"/>
  <c r="AK61"/>
  <c r="AK60"/>
  <c r="AK79"/>
  <c r="AK77"/>
  <c r="AK75"/>
  <c r="AK73"/>
  <c r="AK71"/>
  <c r="AK69"/>
  <c r="AK48"/>
  <c r="AK47"/>
  <c r="AK46"/>
  <c r="AK45"/>
  <c r="AK44"/>
  <c r="AK43"/>
  <c r="AK42"/>
  <c r="AK9"/>
  <c r="AK11"/>
  <c r="AK13"/>
  <c r="AK49"/>
  <c r="AK51"/>
  <c r="AK55"/>
  <c r="AK56"/>
  <c r="AL57"/>
  <c r="AK58"/>
  <c r="AK59"/>
  <c r="AL71"/>
  <c r="AL75"/>
  <c r="AL79"/>
  <c r="AL58"/>
  <c r="AL59"/>
  <c r="AL60"/>
  <c r="AL72"/>
  <c r="AL76"/>
  <c r="AL80"/>
  <c r="AK50"/>
  <c r="AK52"/>
  <c r="AK53"/>
  <c r="AK54"/>
  <c r="AL69"/>
  <c r="AL73"/>
  <c r="AL77"/>
  <c r="AK57"/>
  <c r="AM80" i="8"/>
  <c r="R41" i="6" l="1"/>
  <c r="AM17" i="8"/>
  <c r="AM40"/>
  <c r="AM37"/>
  <c r="AM73"/>
  <c r="AM39"/>
  <c r="AM23"/>
  <c r="AM28"/>
  <c r="AM41"/>
  <c r="AM46"/>
  <c r="AM47"/>
  <c r="AM13"/>
  <c r="AM72"/>
  <c r="AM79"/>
  <c r="AM29"/>
  <c r="AM12"/>
  <c r="AM53"/>
  <c r="AM30"/>
  <c r="AM81"/>
  <c r="AM48"/>
  <c r="AM50"/>
  <c r="AM15"/>
  <c r="AM71"/>
  <c r="AM44"/>
  <c r="AM42"/>
  <c r="AM78"/>
  <c r="AM18"/>
  <c r="AM52"/>
  <c r="AM9"/>
  <c r="AM51"/>
  <c r="AM24"/>
  <c r="AM69"/>
  <c r="AM66"/>
  <c r="AM70"/>
  <c r="AM38"/>
  <c r="AM65"/>
  <c r="AM22"/>
  <c r="AM22" i="4"/>
  <c r="AM15"/>
  <c r="AM58" i="8"/>
  <c r="AM74"/>
  <c r="AM11"/>
  <c r="AM14"/>
  <c r="AM62"/>
  <c r="AM36"/>
  <c r="AM35"/>
  <c r="AM31"/>
  <c r="AM43"/>
  <c r="AM60"/>
  <c r="AM49"/>
  <c r="AM68"/>
  <c r="AM75"/>
  <c r="AM10"/>
  <c r="AM67"/>
  <c r="AM25"/>
  <c r="AM56"/>
  <c r="AM54" i="4"/>
  <c r="AM21"/>
  <c r="AM44"/>
  <c r="AM23"/>
  <c r="AM81"/>
  <c r="AM70"/>
  <c r="AM64"/>
  <c r="AM45"/>
  <c r="AM61" i="8"/>
  <c r="AM64"/>
  <c r="AM76"/>
  <c r="AM33"/>
  <c r="AM19"/>
  <c r="AM63"/>
  <c r="AM21"/>
  <c r="AM27"/>
  <c r="AM59"/>
  <c r="AM32"/>
  <c r="AM16"/>
  <c r="AM20"/>
  <c r="AM55"/>
  <c r="AM54"/>
  <c r="AM34"/>
  <c r="AM77"/>
  <c r="AM45"/>
  <c r="AM26"/>
  <c r="AM57"/>
  <c r="AM59" i="4"/>
  <c r="L57" i="9"/>
  <c r="AM38" i="4"/>
  <c r="L36" i="9"/>
  <c r="AM31" i="4"/>
  <c r="L29" i="9"/>
  <c r="AM11" i="4"/>
  <c r="L9" i="9"/>
  <c r="AM9" i="4"/>
  <c r="L7" i="9"/>
  <c r="AM66" i="4"/>
  <c r="L64" i="9"/>
  <c r="AM48" i="4"/>
  <c r="L46" i="9"/>
  <c r="AM26" i="4"/>
  <c r="L24" i="9"/>
  <c r="AM19" i="4"/>
  <c r="L17" i="9"/>
  <c r="AM67" i="4"/>
  <c r="L65" i="9"/>
  <c r="AM73" i="4"/>
  <c r="L71" i="9"/>
  <c r="AM72" i="4"/>
  <c r="L70" i="9"/>
  <c r="AM58" i="4"/>
  <c r="L56" i="9"/>
  <c r="AM16" i="4"/>
  <c r="L14" i="9"/>
  <c r="AM40" i="4"/>
  <c r="L38" i="9"/>
  <c r="AM37" i="4"/>
  <c r="L35" i="9"/>
  <c r="AM33" i="4"/>
  <c r="L31" i="9"/>
  <c r="AM30" i="4"/>
  <c r="L28" i="9"/>
  <c r="AM14" i="4"/>
  <c r="L12" i="9"/>
  <c r="AM10" i="4"/>
  <c r="L8" i="9"/>
  <c r="AM62" i="4"/>
  <c r="L60" i="9"/>
  <c r="AM46" i="4"/>
  <c r="L44" i="9"/>
  <c r="AM25" i="4"/>
  <c r="L23" i="9"/>
  <c r="AM18" i="4"/>
  <c r="L16" i="9"/>
  <c r="AM17" i="4"/>
  <c r="L15" i="9"/>
  <c r="N50"/>
  <c r="N43"/>
  <c r="N17"/>
  <c r="N70"/>
  <c r="N49"/>
  <c r="N31"/>
  <c r="N15"/>
  <c r="N71"/>
  <c r="N55"/>
  <c r="N32"/>
  <c r="N12"/>
  <c r="N76"/>
  <c r="N58"/>
  <c r="N48"/>
  <c r="N30"/>
  <c r="N18"/>
  <c r="N63"/>
  <c r="R81" i="6"/>
  <c r="P79" i="9"/>
  <c r="R24" i="6"/>
  <c r="P22" i="9"/>
  <c r="R16" i="6"/>
  <c r="P14" i="9"/>
  <c r="R61" i="6"/>
  <c r="P59" i="9"/>
  <c r="R54" i="6"/>
  <c r="P52" i="9"/>
  <c r="R34" i="6"/>
  <c r="P32" i="9"/>
  <c r="R27" i="6"/>
  <c r="P25" i="9"/>
  <c r="R72" i="6"/>
  <c r="P70" i="9"/>
  <c r="R44" i="6"/>
  <c r="P42" i="9"/>
  <c r="R10" i="6"/>
  <c r="P8" i="9"/>
  <c r="R25" i="6"/>
  <c r="P23" i="9"/>
  <c r="R38" i="6"/>
  <c r="P36" i="9"/>
  <c r="R63" i="6"/>
  <c r="P61" i="9"/>
  <c r="R13" i="6"/>
  <c r="P11" i="9"/>
  <c r="R42" i="6"/>
  <c r="P40" i="9"/>
  <c r="N13"/>
  <c r="AM77" i="4"/>
  <c r="L75" i="9"/>
  <c r="AM79" i="4"/>
  <c r="L77" i="9"/>
  <c r="AM36" i="4"/>
  <c r="L34" i="9"/>
  <c r="AM29" i="4"/>
  <c r="L27" i="9"/>
  <c r="AM78" i="4"/>
  <c r="L76" i="9"/>
  <c r="AM28" i="4"/>
  <c r="L26" i="9"/>
  <c r="AM20" i="4"/>
  <c r="L18" i="9"/>
  <c r="AM63" i="4"/>
  <c r="L61" i="9"/>
  <c r="N79"/>
  <c r="R79" s="1"/>
  <c r="N45"/>
  <c r="N11"/>
  <c r="N67"/>
  <c r="N8"/>
  <c r="N72"/>
  <c r="N77"/>
  <c r="N44"/>
  <c r="N26"/>
  <c r="N56"/>
  <c r="R50" i="6"/>
  <c r="P48" i="9"/>
  <c r="R22" i="6"/>
  <c r="P20" i="9"/>
  <c r="R57" i="6"/>
  <c r="P55" i="9"/>
  <c r="R53" i="6"/>
  <c r="P51" i="9"/>
  <c r="R33" i="6"/>
  <c r="P31" i="9"/>
  <c r="R15" i="6"/>
  <c r="P13" i="9"/>
  <c r="R68" i="6"/>
  <c r="P66" i="9"/>
  <c r="R28" i="6"/>
  <c r="P26" i="9"/>
  <c r="R80" i="6"/>
  <c r="P78" i="9"/>
  <c r="R23" i="6"/>
  <c r="P21" i="9"/>
  <c r="R19" i="6"/>
  <c r="P17" i="9"/>
  <c r="R51" i="6"/>
  <c r="P49" i="9"/>
  <c r="R39" i="6"/>
  <c r="P37" i="9"/>
  <c r="R52" i="6"/>
  <c r="P50" i="9"/>
  <c r="R30" i="6"/>
  <c r="P28" i="9"/>
  <c r="R77" i="6"/>
  <c r="P75" i="9"/>
  <c r="R70" i="6"/>
  <c r="P68" i="9"/>
  <c r="AM76" i="4"/>
  <c r="L74" i="9"/>
  <c r="AM69" i="4"/>
  <c r="L67" i="9"/>
  <c r="AM32" i="4"/>
  <c r="L30" i="9"/>
  <c r="AM13" i="4"/>
  <c r="L11" i="9"/>
  <c r="AM49" i="4"/>
  <c r="L47" i="9"/>
  <c r="AM24" i="4"/>
  <c r="L22" i="9"/>
  <c r="N42"/>
  <c r="N39"/>
  <c r="N59"/>
  <c r="N27"/>
  <c r="N46"/>
  <c r="AM61" i="4"/>
  <c r="AM80"/>
  <c r="L78" i="9"/>
  <c r="AM60" i="4"/>
  <c r="L58" i="9"/>
  <c r="AM75" i="4"/>
  <c r="L73" i="9"/>
  <c r="AM57" i="4"/>
  <c r="L55" i="9"/>
  <c r="AM39" i="4"/>
  <c r="L37" i="9"/>
  <c r="AM35" i="4"/>
  <c r="L33" i="9"/>
  <c r="AM56" i="4"/>
  <c r="L54" i="9"/>
  <c r="AM51" i="4"/>
  <c r="L49" i="9"/>
  <c r="AM12" i="4"/>
  <c r="L10" i="9"/>
  <c r="AM74" i="4"/>
  <c r="L72" i="9"/>
  <c r="AM65" i="4"/>
  <c r="L63" i="9"/>
  <c r="AM53" i="4"/>
  <c r="L51" i="9"/>
  <c r="AM27" i="4"/>
  <c r="L25" i="9"/>
  <c r="AM50" i="4"/>
  <c r="L48" i="9"/>
  <c r="AM68" i="4"/>
  <c r="L66" i="9"/>
  <c r="AM47" i="4"/>
  <c r="L45" i="9"/>
  <c r="AM52" i="4"/>
  <c r="L50" i="9"/>
  <c r="N66"/>
  <c r="N34"/>
  <c r="N78"/>
  <c r="N54"/>
  <c r="N41"/>
  <c r="N22"/>
  <c r="AD9" i="5"/>
  <c r="N7" i="9"/>
  <c r="R7" s="1"/>
  <c r="N61"/>
  <c r="N38"/>
  <c r="N23"/>
  <c r="N24"/>
  <c r="N68"/>
  <c r="N73"/>
  <c r="N40"/>
  <c r="N14"/>
  <c r="N29"/>
  <c r="R43" i="6"/>
  <c r="P41" i="9"/>
  <c r="R75" i="6"/>
  <c r="P73" i="9"/>
  <c r="R20" i="6"/>
  <c r="P18" i="9"/>
  <c r="R65" i="6"/>
  <c r="P63" i="9"/>
  <c r="R56" i="6"/>
  <c r="P54" i="9"/>
  <c r="R47" i="6"/>
  <c r="P45" i="9"/>
  <c r="R32" i="6"/>
  <c r="P30" i="9"/>
  <c r="R11" i="6"/>
  <c r="P9" i="9"/>
  <c r="R58" i="6"/>
  <c r="P56" i="9"/>
  <c r="R26" i="6"/>
  <c r="P24" i="9"/>
  <c r="R74" i="6"/>
  <c r="P72" i="9"/>
  <c r="R78" i="6"/>
  <c r="P76" i="9"/>
  <c r="R73" i="6"/>
  <c r="P71" i="9"/>
  <c r="R49" i="6"/>
  <c r="P47" i="9"/>
  <c r="R35" i="6"/>
  <c r="P33" i="9"/>
  <c r="R29" i="6"/>
  <c r="P27" i="9"/>
  <c r="R59" i="6"/>
  <c r="P57" i="9"/>
  <c r="R66" i="6"/>
  <c r="P64" i="9"/>
  <c r="R76" i="6"/>
  <c r="P74" i="9"/>
  <c r="R67" i="6"/>
  <c r="P65" i="9"/>
  <c r="AM71" i="4"/>
  <c r="L69" i="9"/>
  <c r="AM41" i="4"/>
  <c r="L39" i="9"/>
  <c r="AM34" i="4"/>
  <c r="L32" i="9"/>
  <c r="AM55" i="4"/>
  <c r="L53" i="9"/>
  <c r="AM42" i="4"/>
  <c r="L40" i="9"/>
  <c r="AM43" i="4"/>
  <c r="L41" i="9"/>
  <c r="N20"/>
  <c r="N65"/>
  <c r="N33"/>
  <c r="N74"/>
  <c r="N53"/>
  <c r="N36"/>
  <c r="N21"/>
  <c r="N75"/>
  <c r="N60"/>
  <c r="N37"/>
  <c r="N16"/>
  <c r="N57"/>
  <c r="N62"/>
  <c r="N52"/>
  <c r="N35"/>
  <c r="N10"/>
  <c r="N25"/>
  <c r="R37" i="6"/>
  <c r="P35" i="9"/>
  <c r="R40" i="6"/>
  <c r="P38" i="9"/>
  <c r="R18" i="6"/>
  <c r="P16" i="9"/>
  <c r="R62" i="6"/>
  <c r="P60" i="9"/>
  <c r="R55" i="6"/>
  <c r="P53" i="9"/>
  <c r="R36" i="6"/>
  <c r="P34" i="9"/>
  <c r="R31" i="6"/>
  <c r="P29" i="9"/>
  <c r="R79" i="6"/>
  <c r="P77" i="9"/>
  <c r="R48" i="6"/>
  <c r="P46" i="9"/>
  <c r="R14" i="6"/>
  <c r="P12" i="9"/>
  <c r="R64" i="6"/>
  <c r="P62" i="9"/>
  <c r="R60" i="6"/>
  <c r="P58" i="9"/>
  <c r="R69" i="6"/>
  <c r="P67" i="9"/>
  <c r="R45" i="6"/>
  <c r="P43" i="9"/>
  <c r="R21" i="6"/>
  <c r="P19" i="9"/>
  <c r="R19" s="1"/>
  <c r="R17" i="6"/>
  <c r="P15" i="9"/>
  <c r="R46" i="6"/>
  <c r="P44" i="9"/>
  <c r="R71" i="6"/>
  <c r="P69" i="9"/>
  <c r="AG7" i="2"/>
  <c r="R64" i="9" l="1"/>
  <c r="R9"/>
  <c r="R59"/>
  <c r="R10"/>
  <c r="R33"/>
  <c r="R69"/>
  <c r="R42"/>
  <c r="R52"/>
  <c r="R57"/>
  <c r="R36"/>
  <c r="R47"/>
  <c r="R65"/>
  <c r="R25"/>
  <c r="R27"/>
  <c r="R39"/>
  <c r="R28"/>
  <c r="R8"/>
  <c r="R11"/>
  <c r="R51"/>
  <c r="R56"/>
  <c r="R72"/>
  <c r="R45"/>
  <c r="R74"/>
  <c r="R26"/>
  <c r="R21"/>
  <c r="R20"/>
  <c r="R35"/>
  <c r="R73"/>
  <c r="R46"/>
  <c r="R44"/>
  <c r="R67"/>
  <c r="R13"/>
  <c r="R63"/>
  <c r="R30"/>
  <c r="R58"/>
  <c r="R12"/>
  <c r="R55"/>
  <c r="R15"/>
  <c r="R49"/>
  <c r="R17"/>
  <c r="R50"/>
  <c r="R37"/>
  <c r="R75"/>
  <c r="R29"/>
  <c r="R40"/>
  <c r="R68"/>
  <c r="R23"/>
  <c r="R61"/>
  <c r="R22"/>
  <c r="R54"/>
  <c r="R34"/>
  <c r="R77"/>
  <c r="R18"/>
  <c r="R48"/>
  <c r="R76"/>
  <c r="R32"/>
  <c r="R71"/>
  <c r="R31"/>
  <c r="R70"/>
  <c r="R43"/>
  <c r="R62"/>
  <c r="R16"/>
  <c r="R60"/>
  <c r="R53"/>
  <c r="R14"/>
  <c r="R24"/>
  <c r="R38"/>
  <c r="R41"/>
  <c r="R78"/>
  <c r="R66"/>
  <c r="G6"/>
  <c r="Q6" s="1"/>
  <c r="S27" s="1"/>
  <c r="AH19" i="2"/>
  <c r="AH21"/>
  <c r="AH31"/>
  <c r="AH33"/>
  <c r="AH36"/>
  <c r="AH44"/>
  <c r="AH47"/>
  <c r="AH50"/>
  <c r="AH57"/>
  <c r="AH62"/>
  <c r="AH65"/>
  <c r="AH68"/>
  <c r="AH71"/>
  <c r="AH75"/>
  <c r="AH79"/>
  <c r="AH13"/>
  <c r="AH27"/>
  <c r="AH30"/>
  <c r="AH32"/>
  <c r="AH41"/>
  <c r="AH43"/>
  <c r="AH46"/>
  <c r="AH54"/>
  <c r="AH56"/>
  <c r="AH61"/>
  <c r="AH64"/>
  <c r="AH70"/>
  <c r="AH74"/>
  <c r="AH78"/>
  <c r="AH81"/>
  <c r="AH20"/>
  <c r="AH24"/>
  <c r="AH76"/>
  <c r="AH59"/>
  <c r="AH58"/>
  <c r="AH55"/>
  <c r="AH51"/>
  <c r="AH34"/>
  <c r="AH28"/>
  <c r="AH17"/>
  <c r="AH77"/>
  <c r="AH69"/>
  <c r="AH60"/>
  <c r="AH42"/>
  <c r="AJ69"/>
  <c r="AH9"/>
  <c r="AH67"/>
  <c r="AH10"/>
  <c r="AH66"/>
  <c r="AH11"/>
  <c r="AH40"/>
  <c r="AH23"/>
  <c r="AJ79"/>
  <c r="AJ71"/>
  <c r="AJ64"/>
  <c r="AJ56"/>
  <c r="AJ49"/>
  <c r="AJ43"/>
  <c r="AJ35"/>
  <c r="AJ30"/>
  <c r="AJ20"/>
  <c r="AJ15"/>
  <c r="AJ81"/>
  <c r="AJ74"/>
  <c r="AJ63"/>
  <c r="AJ52"/>
  <c r="AJ42"/>
  <c r="AJ38"/>
  <c r="AJ26"/>
  <c r="AJ12"/>
  <c r="AJ73"/>
  <c r="AJ59"/>
  <c r="AJ55"/>
  <c r="AJ51"/>
  <c r="AJ37"/>
  <c r="AJ28"/>
  <c r="AJ22"/>
  <c r="AJ16"/>
  <c r="AJ80"/>
  <c r="AJ72"/>
  <c r="AJ65"/>
  <c r="AJ57"/>
  <c r="AJ47"/>
  <c r="AJ39"/>
  <c r="AJ33"/>
  <c r="AJ24"/>
  <c r="AJ19"/>
  <c r="AJ14"/>
  <c r="AH49"/>
  <c r="AH18"/>
  <c r="AH15"/>
  <c r="AH80"/>
  <c r="AH72"/>
  <c r="AH48"/>
  <c r="AH37"/>
  <c r="AH25"/>
  <c r="AH16"/>
  <c r="AH73"/>
  <c r="AH63"/>
  <c r="AH45"/>
  <c r="AH38"/>
  <c r="AH29"/>
  <c r="AH12"/>
  <c r="AH35"/>
  <c r="AH39"/>
  <c r="AH53"/>
  <c r="AH22"/>
  <c r="AH14"/>
  <c r="AH52"/>
  <c r="AH26"/>
  <c r="AJ75"/>
  <c r="AJ67"/>
  <c r="AJ61"/>
  <c r="AJ54"/>
  <c r="AJ46"/>
  <c r="AJ41"/>
  <c r="AJ32"/>
  <c r="AJ27"/>
  <c r="AJ18"/>
  <c r="AJ13"/>
  <c r="AJ78"/>
  <c r="AJ70"/>
  <c r="AJ60"/>
  <c r="AJ45"/>
  <c r="AJ40"/>
  <c r="AJ29"/>
  <c r="AJ23"/>
  <c r="AJ77"/>
  <c r="AJ66"/>
  <c r="AJ58"/>
  <c r="AJ53"/>
  <c r="AJ48"/>
  <c r="AJ34"/>
  <c r="AJ25"/>
  <c r="AJ17"/>
  <c r="AJ11"/>
  <c r="AJ76"/>
  <c r="AJ68"/>
  <c r="AJ62"/>
  <c r="AJ50"/>
  <c r="AJ44"/>
  <c r="AJ36"/>
  <c r="AJ31"/>
  <c r="AJ21"/>
  <c r="AJ10"/>
  <c r="AJ9"/>
  <c r="S50" i="9"/>
  <c r="S48"/>
  <c r="S51"/>
  <c r="S22"/>
  <c r="S40"/>
  <c r="S9"/>
  <c r="S30"/>
  <c r="S57"/>
  <c r="T19" l="1"/>
  <c r="U19" s="1"/>
  <c r="S36"/>
  <c r="S65"/>
  <c r="S60"/>
  <c r="S13"/>
  <c r="S23"/>
  <c r="S26"/>
  <c r="T43"/>
  <c r="U43" s="1"/>
  <c r="T61"/>
  <c r="U61" s="1"/>
  <c r="T64"/>
  <c r="U64" s="1"/>
  <c r="S8"/>
  <c r="S14"/>
  <c r="S69"/>
  <c r="S76"/>
  <c r="S38"/>
  <c r="S15"/>
  <c r="S44"/>
  <c r="S62"/>
  <c r="S70"/>
  <c r="S59"/>
  <c r="S25"/>
  <c r="S37"/>
  <c r="S41"/>
  <c r="S67"/>
  <c r="S73"/>
  <c r="T66"/>
  <c r="T24"/>
  <c r="U24" s="1"/>
  <c r="T16"/>
  <c r="U16" s="1"/>
  <c r="T30"/>
  <c r="U30" s="1"/>
  <c r="T45"/>
  <c r="U45" s="1"/>
  <c r="T11"/>
  <c r="U11" s="1"/>
  <c r="T36"/>
  <c r="U36" s="1"/>
  <c r="T47"/>
  <c r="U47" s="1"/>
  <c r="T42"/>
  <c r="U42" s="1"/>
  <c r="T59"/>
  <c r="U59" s="1"/>
  <c r="T77"/>
  <c r="U77" s="1"/>
  <c r="T29"/>
  <c r="T13"/>
  <c r="T73"/>
  <c r="U73" s="1"/>
  <c r="T56"/>
  <c r="U56" s="1"/>
  <c r="T65"/>
  <c r="U65" s="1"/>
  <c r="T52"/>
  <c r="U52" s="1"/>
  <c r="S43"/>
  <c r="S7"/>
  <c r="T57"/>
  <c r="U57" s="1"/>
  <c r="T9"/>
  <c r="U9" s="1"/>
  <c r="T17"/>
  <c r="U17" s="1"/>
  <c r="T7"/>
  <c r="U7" s="1"/>
  <c r="T79"/>
  <c r="U79" s="1"/>
  <c r="T32"/>
  <c r="U32" s="1"/>
  <c r="S16"/>
  <c r="S49"/>
  <c r="S21"/>
  <c r="S64"/>
  <c r="S33"/>
  <c r="T25"/>
  <c r="U25" s="1"/>
  <c r="S72"/>
  <c r="S52"/>
  <c r="S47"/>
  <c r="S53"/>
  <c r="T12"/>
  <c r="S58"/>
  <c r="S75"/>
  <c r="S45"/>
  <c r="S78"/>
  <c r="S34"/>
  <c r="T78"/>
  <c r="U78" s="1"/>
  <c r="T14"/>
  <c r="T69"/>
  <c r="U69" s="1"/>
  <c r="T10"/>
  <c r="U10" s="1"/>
  <c r="T53"/>
  <c r="U53" s="1"/>
  <c r="T28"/>
  <c r="U28" s="1"/>
  <c r="T33"/>
  <c r="T26"/>
  <c r="U26" s="1"/>
  <c r="S68"/>
  <c r="S20"/>
  <c r="S63"/>
  <c r="S56"/>
  <c r="S11"/>
  <c r="S35"/>
  <c r="S46"/>
  <c r="S71"/>
  <c r="S29"/>
  <c r="S31"/>
  <c r="S74"/>
  <c r="S32"/>
  <c r="S19"/>
  <c r="S18"/>
  <c r="S79"/>
  <c r="S55"/>
  <c r="T41"/>
  <c r="U41" s="1"/>
  <c r="T31"/>
  <c r="T48"/>
  <c r="T54"/>
  <c r="T68"/>
  <c r="U68" s="1"/>
  <c r="T37"/>
  <c r="U37" s="1"/>
  <c r="T15"/>
  <c r="U15" s="1"/>
  <c r="T44"/>
  <c r="U44" s="1"/>
  <c r="T20"/>
  <c r="U20" s="1"/>
  <c r="T27"/>
  <c r="U27" s="1"/>
  <c r="T38"/>
  <c r="U38" s="1"/>
  <c r="T60"/>
  <c r="U60" s="1"/>
  <c r="T70"/>
  <c r="U70" s="1"/>
  <c r="T76"/>
  <c r="U76" s="1"/>
  <c r="T34"/>
  <c r="T23"/>
  <c r="U23" s="1"/>
  <c r="T75"/>
  <c r="U75" s="1"/>
  <c r="T49"/>
  <c r="U49" s="1"/>
  <c r="T58"/>
  <c r="U58" s="1"/>
  <c r="T67"/>
  <c r="T35"/>
  <c r="U35" s="1"/>
  <c r="T74"/>
  <c r="U74" s="1"/>
  <c r="T51"/>
  <c r="U51" s="1"/>
  <c r="T39"/>
  <c r="T62"/>
  <c r="U62" s="1"/>
  <c r="T71"/>
  <c r="U71" s="1"/>
  <c r="T18"/>
  <c r="U18" s="1"/>
  <c r="T22"/>
  <c r="T40"/>
  <c r="U40" s="1"/>
  <c r="T50"/>
  <c r="T55"/>
  <c r="U55" s="1"/>
  <c r="T63"/>
  <c r="U63" s="1"/>
  <c r="T46"/>
  <c r="U46" s="1"/>
  <c r="T21"/>
  <c r="U21" s="1"/>
  <c r="T72"/>
  <c r="T8"/>
  <c r="U8" s="1"/>
  <c r="S39"/>
  <c r="S10"/>
  <c r="S12"/>
  <c r="S61"/>
  <c r="S17"/>
  <c r="S66"/>
  <c r="S24"/>
  <c r="S28"/>
  <c r="S77"/>
  <c r="S42"/>
  <c r="S54"/>
</calcChain>
</file>

<file path=xl/sharedStrings.xml><?xml version="1.0" encoding="utf-8"?>
<sst xmlns="http://schemas.openxmlformats.org/spreadsheetml/2006/main" count="2586" uniqueCount="439">
  <si>
    <t>ĐẠI HỌC HUẾ</t>
  </si>
  <si>
    <t>TRƯỜNG ĐẠI HỌC LUẬT</t>
  </si>
  <si>
    <t>CỘNG HÒA XÃ HỘI CHỦ NGHĨA VIỆT NAM</t>
  </si>
  <si>
    <t>Độc lập - Tự do - Hạnh phúc</t>
  </si>
  <si>
    <t>BẢNG ĐIỂM TỔNG HỢP HỌC KỲ</t>
  </si>
  <si>
    <t>Lớp: B2K2017_HUE</t>
  </si>
  <si>
    <t>Học kỳ 1 - Năm Học 2017-2018</t>
  </si>
  <si>
    <t>Stt</t>
  </si>
  <si>
    <t>Mã SV</t>
  </si>
  <si>
    <t>Họ và tên</t>
  </si>
  <si>
    <t>Ngày sinh</t>
  </si>
  <si>
    <t>1</t>
  </si>
  <si>
    <t>1725010001</t>
  </si>
  <si>
    <t>Đặng Tuấn</t>
  </si>
  <si>
    <t>Anh</t>
  </si>
  <si>
    <t>16-01-1992</t>
  </si>
  <si>
    <t>2</t>
  </si>
  <si>
    <t>Châu</t>
  </si>
  <si>
    <t>3</t>
  </si>
  <si>
    <t>4</t>
  </si>
  <si>
    <t>1725010004</t>
  </si>
  <si>
    <t>Nguyễn Hoàng Anh</t>
  </si>
  <si>
    <t>Dũng</t>
  </si>
  <si>
    <t>15-11-1989</t>
  </si>
  <si>
    <t>5</t>
  </si>
  <si>
    <t>1725010005</t>
  </si>
  <si>
    <t>Nguyễn Tuấn Đại</t>
  </si>
  <si>
    <t>Dương</t>
  </si>
  <si>
    <t>28-10-1992</t>
  </si>
  <si>
    <t>6</t>
  </si>
  <si>
    <t>1725010006</t>
  </si>
  <si>
    <t>Phạm Thị Tư</t>
  </si>
  <si>
    <t>Duy</t>
  </si>
  <si>
    <t>10-11-1987</t>
  </si>
  <si>
    <t>7</t>
  </si>
  <si>
    <t>1725010007</t>
  </si>
  <si>
    <t>Nguyễn Thị</t>
  </si>
  <si>
    <t>Đào</t>
  </si>
  <si>
    <t>08-02-1989</t>
  </si>
  <si>
    <t>8</t>
  </si>
  <si>
    <t>1725010008</t>
  </si>
  <si>
    <t>Nguyễn Duy</t>
  </si>
  <si>
    <t>Hải</t>
  </si>
  <si>
    <t>06-06-1986</t>
  </si>
  <si>
    <t>9</t>
  </si>
  <si>
    <t>1725010009</t>
  </si>
  <si>
    <t>Nguyễn Thanh</t>
  </si>
  <si>
    <t>13-08-1985</t>
  </si>
  <si>
    <t>10</t>
  </si>
  <si>
    <t>11</t>
  </si>
  <si>
    <t>1725010011</t>
  </si>
  <si>
    <t>Dương Thị Diễm</t>
  </si>
  <si>
    <t>Hằng</t>
  </si>
  <si>
    <t>10-09-1991</t>
  </si>
  <si>
    <t>12</t>
  </si>
  <si>
    <t>13</t>
  </si>
  <si>
    <t>1725010013</t>
  </si>
  <si>
    <t>Lê Văn</t>
  </si>
  <si>
    <t>Hòa</t>
  </si>
  <si>
    <t>31-12-1984</t>
  </si>
  <si>
    <t>14</t>
  </si>
  <si>
    <t>15</t>
  </si>
  <si>
    <t>16</t>
  </si>
  <si>
    <t>Huế</t>
  </si>
  <si>
    <t>17</t>
  </si>
  <si>
    <t>1725010017</t>
  </si>
  <si>
    <t>09-02-1986</t>
  </si>
  <si>
    <t>18</t>
  </si>
  <si>
    <t>1725010018</t>
  </si>
  <si>
    <t>Dương Văn</t>
  </si>
  <si>
    <t>Hùng</t>
  </si>
  <si>
    <t>18-10-1981</t>
  </si>
  <si>
    <t>19</t>
  </si>
  <si>
    <t>Hương</t>
  </si>
  <si>
    <t>20</t>
  </si>
  <si>
    <t>1725010020</t>
  </si>
  <si>
    <t>Võ Thiên</t>
  </si>
  <si>
    <t>11-12-1992</t>
  </si>
  <si>
    <t>21</t>
  </si>
  <si>
    <t>1725010021</t>
  </si>
  <si>
    <t>Võ Lê Tấn</t>
  </si>
  <si>
    <t>Hữu</t>
  </si>
  <si>
    <t>19-09-1991</t>
  </si>
  <si>
    <t>22</t>
  </si>
  <si>
    <t>1725010022</t>
  </si>
  <si>
    <t>Dương Phước</t>
  </si>
  <si>
    <t>Huy</t>
  </si>
  <si>
    <t>27-08-1982</t>
  </si>
  <si>
    <t>23</t>
  </si>
  <si>
    <t>1725010023</t>
  </si>
  <si>
    <t>Hồ Quốc</t>
  </si>
  <si>
    <t>07-05-1988</t>
  </si>
  <si>
    <t>24</t>
  </si>
  <si>
    <t>1725010024</t>
  </si>
  <si>
    <t>Lê Doãn</t>
  </si>
  <si>
    <t>12-12-1994</t>
  </si>
  <si>
    <t>25</t>
  </si>
  <si>
    <t>1725010025</t>
  </si>
  <si>
    <t>Lê</t>
  </si>
  <si>
    <t>Khánh</t>
  </si>
  <si>
    <t>10-01-1981</t>
  </si>
  <si>
    <t>26</t>
  </si>
  <si>
    <t>1725010026</t>
  </si>
  <si>
    <t>Châu Thị Thúy</t>
  </si>
  <si>
    <t>Kiều</t>
  </si>
  <si>
    <t>02-05-1989</t>
  </si>
  <si>
    <t>27</t>
  </si>
  <si>
    <t>1725010027</t>
  </si>
  <si>
    <t>Nguyễn Quốc Bảo</t>
  </si>
  <si>
    <t>Lâm</t>
  </si>
  <si>
    <t>09-07-1991</t>
  </si>
  <si>
    <t>28</t>
  </si>
  <si>
    <t>1725010028</t>
  </si>
  <si>
    <t>Lê Phương</t>
  </si>
  <si>
    <t>Lan</t>
  </si>
  <si>
    <t>19-11-1994</t>
  </si>
  <si>
    <t>29</t>
  </si>
  <si>
    <t>1725010029</t>
  </si>
  <si>
    <t>Ngô Phương Thảo</t>
  </si>
  <si>
    <t>Linh</t>
  </si>
  <si>
    <t>20-04-1991</t>
  </si>
  <si>
    <t>30</t>
  </si>
  <si>
    <t>1725010030</t>
  </si>
  <si>
    <t>Nguyễn Thị Mỹ</t>
  </si>
  <si>
    <t>04-04-1994</t>
  </si>
  <si>
    <t>31</t>
  </si>
  <si>
    <t>1725010031</t>
  </si>
  <si>
    <t>Phan Thị Tú</t>
  </si>
  <si>
    <t>24-08-1982</t>
  </si>
  <si>
    <t>32</t>
  </si>
  <si>
    <t>Long</t>
  </si>
  <si>
    <t>33</t>
  </si>
  <si>
    <t>1725010033</t>
  </si>
  <si>
    <t>Nguyễn Đình Duy</t>
  </si>
  <si>
    <t>15-11-1987</t>
  </si>
  <si>
    <t>34</t>
  </si>
  <si>
    <t>1725010034</t>
  </si>
  <si>
    <t>Phạm Văn</t>
  </si>
  <si>
    <t>Lữ</t>
  </si>
  <si>
    <t>15-04-1985</t>
  </si>
  <si>
    <t>35</t>
  </si>
  <si>
    <t>1725010035</t>
  </si>
  <si>
    <t>Trần Bảo</t>
  </si>
  <si>
    <t>Ngọc</t>
  </si>
  <si>
    <t>20-11-1994</t>
  </si>
  <si>
    <t>36</t>
  </si>
  <si>
    <t>1725010036</t>
  </si>
  <si>
    <t>Nguyễn Thị Thanh</t>
  </si>
  <si>
    <t>Nhàn</t>
  </si>
  <si>
    <t>23-08-1990</t>
  </si>
  <si>
    <t>37</t>
  </si>
  <si>
    <t>1725010037</t>
  </si>
  <si>
    <t>Ngô Thị Phước</t>
  </si>
  <si>
    <t>Nhi</t>
  </si>
  <si>
    <t>20-12-1992</t>
  </si>
  <si>
    <t>38</t>
  </si>
  <si>
    <t>1725010038</t>
  </si>
  <si>
    <t>Lê Bá</t>
  </si>
  <si>
    <t>Phúc</t>
  </si>
  <si>
    <t>17-12-1984</t>
  </si>
  <si>
    <t>39</t>
  </si>
  <si>
    <t>1725010039</t>
  </si>
  <si>
    <t>Phượng</t>
  </si>
  <si>
    <t>30-06-1991</t>
  </si>
  <si>
    <t>40</t>
  </si>
  <si>
    <t>1725010040</t>
  </si>
  <si>
    <t>Phạm Quang</t>
  </si>
  <si>
    <t>Sơn</t>
  </si>
  <si>
    <t>30-10-1990</t>
  </si>
  <si>
    <t>41</t>
  </si>
  <si>
    <t>42</t>
  </si>
  <si>
    <t>1725010042</t>
  </si>
  <si>
    <t>Trần Văn</t>
  </si>
  <si>
    <t>Tài</t>
  </si>
  <si>
    <t>02-10-1992</t>
  </si>
  <si>
    <t>43</t>
  </si>
  <si>
    <t>1725010043</t>
  </si>
  <si>
    <t>Nguyễn Văn Hoàng</t>
  </si>
  <si>
    <t>Tạo</t>
  </si>
  <si>
    <t>01-02-1988</t>
  </si>
  <si>
    <t>44</t>
  </si>
  <si>
    <t>45</t>
  </si>
  <si>
    <t>1725010045</t>
  </si>
  <si>
    <t>Huỳnh Thị Ngọc</t>
  </si>
  <si>
    <t>Thảo</t>
  </si>
  <si>
    <t>17-03-1986</t>
  </si>
  <si>
    <t>46</t>
  </si>
  <si>
    <t>1725010046</t>
  </si>
  <si>
    <t>Hoàng Thị Quỳnh</t>
  </si>
  <si>
    <t>Thi</t>
  </si>
  <si>
    <t>01-01-1994</t>
  </si>
  <si>
    <t>47</t>
  </si>
  <si>
    <t>1725010047</t>
  </si>
  <si>
    <t>Đặng Vĩnh</t>
  </si>
  <si>
    <t>Thiên</t>
  </si>
  <si>
    <t>02-02-1992</t>
  </si>
  <si>
    <t>48</t>
  </si>
  <si>
    <t>1725010048</t>
  </si>
  <si>
    <t>Nguyễn Lương</t>
  </si>
  <si>
    <t>Thọ</t>
  </si>
  <si>
    <t>04-02-1989</t>
  </si>
  <si>
    <t>49</t>
  </si>
  <si>
    <t>1725010049</t>
  </si>
  <si>
    <t>Lê Khánh</t>
  </si>
  <si>
    <t>Thương</t>
  </si>
  <si>
    <t>16-03-1991</t>
  </si>
  <si>
    <t>50</t>
  </si>
  <si>
    <t>1725010050</t>
  </si>
  <si>
    <t>Lê Thị Thanh</t>
  </si>
  <si>
    <t>Thủy</t>
  </si>
  <si>
    <t>01-01-1993</t>
  </si>
  <si>
    <t>51</t>
  </si>
  <si>
    <t>1725010051</t>
  </si>
  <si>
    <t>Đặng Ngọc Quỳnh</t>
  </si>
  <si>
    <t>Tiên</t>
  </si>
  <si>
    <t>18-02-1992</t>
  </si>
  <si>
    <t>52</t>
  </si>
  <si>
    <t>1725010052</t>
  </si>
  <si>
    <t>Nguyễn Văn</t>
  </si>
  <si>
    <t>Tiến</t>
  </si>
  <si>
    <t>03-10-1988</t>
  </si>
  <si>
    <t>53</t>
  </si>
  <si>
    <t>1725010053</t>
  </si>
  <si>
    <t>Đặng Ngọc Tuyết</t>
  </si>
  <si>
    <t>Trinh</t>
  </si>
  <si>
    <t>25-02-1990</t>
  </si>
  <si>
    <t>54</t>
  </si>
  <si>
    <t>1725010054</t>
  </si>
  <si>
    <t>Lê Quang</t>
  </si>
  <si>
    <t>Trịnh</t>
  </si>
  <si>
    <t>11-02-1989</t>
  </si>
  <si>
    <t>55</t>
  </si>
  <si>
    <t>1725010055</t>
  </si>
  <si>
    <t>Lê Minh</t>
  </si>
  <si>
    <t>Tuấn</t>
  </si>
  <si>
    <t>01-01-1995</t>
  </si>
  <si>
    <t>56</t>
  </si>
  <si>
    <t>57</t>
  </si>
  <si>
    <t>1725010057</t>
  </si>
  <si>
    <t>Nguyễn Long</t>
  </si>
  <si>
    <t>Vượng</t>
  </si>
  <si>
    <t>11-02-1981</t>
  </si>
  <si>
    <t>58</t>
  </si>
  <si>
    <t>59</t>
  </si>
  <si>
    <t>1725010059</t>
  </si>
  <si>
    <t>Khắc Thị Như</t>
  </si>
  <si>
    <t>Ý</t>
  </si>
  <si>
    <t>02-08-1992</t>
  </si>
  <si>
    <t>60</t>
  </si>
  <si>
    <t>1725010060</t>
  </si>
  <si>
    <t>Nguyễn Thùy</t>
  </si>
  <si>
    <t>26-04-1991</t>
  </si>
  <si>
    <t>61</t>
  </si>
  <si>
    <t>62</t>
  </si>
  <si>
    <t>1725010062</t>
  </si>
  <si>
    <t>Trương Thị</t>
  </si>
  <si>
    <t>Diệu</t>
  </si>
  <si>
    <t>10-01-1990</t>
  </si>
  <si>
    <t>63</t>
  </si>
  <si>
    <t>64</t>
  </si>
  <si>
    <t>65</t>
  </si>
  <si>
    <t>66</t>
  </si>
  <si>
    <t>1725010066</t>
  </si>
  <si>
    <t>Trần Thị Nhật</t>
  </si>
  <si>
    <t>08-08-1995</t>
  </si>
  <si>
    <t>67</t>
  </si>
  <si>
    <t>1725010067</t>
  </si>
  <si>
    <t>Cù Văn</t>
  </si>
  <si>
    <t>Lĩnh</t>
  </si>
  <si>
    <t>20-03-1990</t>
  </si>
  <si>
    <t>68</t>
  </si>
  <si>
    <t>69</t>
  </si>
  <si>
    <t>70</t>
  </si>
  <si>
    <t>Nam</t>
  </si>
  <si>
    <t>71</t>
  </si>
  <si>
    <t>72</t>
  </si>
  <si>
    <t>Nguyễn Thị Hoài</t>
  </si>
  <si>
    <t>Phương</t>
  </si>
  <si>
    <t>73</t>
  </si>
  <si>
    <t>1725010076</t>
  </si>
  <si>
    <t>Hoàng Anh</t>
  </si>
  <si>
    <t>Tuyến</t>
  </si>
  <si>
    <t>19-01-1989</t>
  </si>
  <si>
    <t>1725010077</t>
  </si>
  <si>
    <t>Hồ Hoàng</t>
  </si>
  <si>
    <t>26-01-1995</t>
  </si>
  <si>
    <t>1725010078</t>
  </si>
  <si>
    <t>Nguyễn Ngọc Lan</t>
  </si>
  <si>
    <t>14-11-1991</t>
  </si>
  <si>
    <t>1725010079</t>
  </si>
  <si>
    <t>Cao Thị Xuân</t>
  </si>
  <si>
    <t>18-09-1989</t>
  </si>
  <si>
    <t>1725010080</t>
  </si>
  <si>
    <t>22-02-1983</t>
  </si>
  <si>
    <t>1725010081</t>
  </si>
  <si>
    <t>Trần Hữu Trí</t>
  </si>
  <si>
    <t>Đức</t>
  </si>
  <si>
    <t>05-06-1983</t>
  </si>
  <si>
    <t>1725010082</t>
  </si>
  <si>
    <t>Nguyễn Chánh Minh</t>
  </si>
  <si>
    <t>12-05-1993</t>
  </si>
  <si>
    <t>1725010083</t>
  </si>
  <si>
    <t>Nguyễn Chiêu</t>
  </si>
  <si>
    <t>27-09-1990</t>
  </si>
  <si>
    <t>1725010084</t>
  </si>
  <si>
    <t>Phạm Tài</t>
  </si>
  <si>
    <t>15-10-1990</t>
  </si>
  <si>
    <t>1725010085</t>
  </si>
  <si>
    <t>Lê Ngọc Thanh</t>
  </si>
  <si>
    <t>22-12-1988</t>
  </si>
  <si>
    <t>1725010087</t>
  </si>
  <si>
    <t>Lam</t>
  </si>
  <si>
    <t>16-05-1990</t>
  </si>
  <si>
    <t>1725010088</t>
  </si>
  <si>
    <t>01-11-1995</t>
  </si>
  <si>
    <t>1725010089</t>
  </si>
  <si>
    <t>Phạm Bá</t>
  </si>
  <si>
    <t>Lợi</t>
  </si>
  <si>
    <t>05-11-1977</t>
  </si>
  <si>
    <t>1725010090</t>
  </si>
  <si>
    <t>Hồ Vũ Ngọc</t>
  </si>
  <si>
    <t>23-11-1981</t>
  </si>
  <si>
    <t>1725010091</t>
  </si>
  <si>
    <t>Trương Công</t>
  </si>
  <si>
    <t>Nghĩa</t>
  </si>
  <si>
    <t>02-09-1978</t>
  </si>
  <si>
    <t>1725010092</t>
  </si>
  <si>
    <t>Trần Đức Thiện</t>
  </si>
  <si>
    <t>Nhân</t>
  </si>
  <si>
    <t>23-05-1980</t>
  </si>
  <si>
    <t>1725010093</t>
  </si>
  <si>
    <t>Lê Thi Bình</t>
  </si>
  <si>
    <t>28-07-1995</t>
  </si>
  <si>
    <t>1725010094</t>
  </si>
  <si>
    <t>Phong</t>
  </si>
  <si>
    <t>13-08-1992</t>
  </si>
  <si>
    <t>1725010095</t>
  </si>
  <si>
    <t>Huỳnh Nguyễn Việt</t>
  </si>
  <si>
    <t>1725010096</t>
  </si>
  <si>
    <t>Phạm Xuân</t>
  </si>
  <si>
    <t>Tám</t>
  </si>
  <si>
    <t>31-08-1980</t>
  </si>
  <si>
    <t>1725010097</t>
  </si>
  <si>
    <t>Ngô Lý</t>
  </si>
  <si>
    <t>Thanh</t>
  </si>
  <si>
    <t>28-12-1988</t>
  </si>
  <si>
    <t>1725010098</t>
  </si>
  <si>
    <t>24-05-1995</t>
  </si>
  <si>
    <t>1725010100</t>
  </si>
  <si>
    <t>Nguyễn Thắng</t>
  </si>
  <si>
    <t>Vinh</t>
  </si>
  <si>
    <t>05-09-1989</t>
  </si>
  <si>
    <t>Lý luận Nhà nước và pháp luật (phần chung)</t>
  </si>
  <si>
    <t>Lý luận Nhà nước và pháp luật (phần cụ thể)</t>
  </si>
  <si>
    <t>Luật Hiến pháp 1</t>
  </si>
  <si>
    <t>Lịch sử Nhà nước và pháp luật</t>
  </si>
  <si>
    <t>Luật Hiến pháp tư sản</t>
  </si>
  <si>
    <t>Luật Hành chính</t>
  </si>
  <si>
    <t>Luật Hình sự 1</t>
  </si>
  <si>
    <t>Luật Dân sự 1</t>
  </si>
  <si>
    <t>Luật Thương mại 1</t>
  </si>
  <si>
    <t>Điểm hệ 10</t>
  </si>
  <si>
    <t>Điểm hệ 4</t>
  </si>
  <si>
    <t>Tổng hệ 4</t>
  </si>
  <si>
    <t>Điểm tích lũy hệ 4</t>
  </si>
  <si>
    <t>Học kỳ 2 - Năm Học 2017-2018</t>
  </si>
  <si>
    <t>Xây dựng văn bản pháp luật</t>
  </si>
  <si>
    <t>Luật Hiến pháp 2</t>
  </si>
  <si>
    <t>Luật Tố tụng hành chính</t>
  </si>
  <si>
    <t>Luật Hình sự 2</t>
  </si>
  <si>
    <t>Luật Dân sự 2</t>
  </si>
  <si>
    <t>Luật Hôn nhân và gia đình</t>
  </si>
  <si>
    <t>Luật Thương mại 2</t>
  </si>
  <si>
    <t>Luật Tài chính</t>
  </si>
  <si>
    <t>Luật Ngân hàng</t>
  </si>
  <si>
    <t>Luật Lao động</t>
  </si>
  <si>
    <t>Học kỳ 1 - Năm Học 2018 - 2019</t>
  </si>
  <si>
    <t>Luật học so sánh</t>
  </si>
  <si>
    <t>Luật Đất đai</t>
  </si>
  <si>
    <t>Luật Môi trường</t>
  </si>
  <si>
    <t>Công pháp quốc tế 1</t>
  </si>
  <si>
    <t>Công pháp quốc tế 2</t>
  </si>
  <si>
    <t>Luật Thương mại quốc tế</t>
  </si>
  <si>
    <t>Tội phạm học</t>
  </si>
  <si>
    <t>Luật Tố tụng dân sự</t>
  </si>
  <si>
    <t>Tư pháp quốc tế</t>
  </si>
  <si>
    <t>Luật Tố tụng hình sự</t>
  </si>
  <si>
    <t>Vắng</t>
  </si>
  <si>
    <t>Học kỳ 2 - Năm Học 2018 - 2019</t>
  </si>
  <si>
    <t>Pháp luật sở hữu trí tuệ</t>
  </si>
  <si>
    <t>Tâm lý học tư pháp</t>
  </si>
  <si>
    <t>Luật Kinh tế quốc tế</t>
  </si>
  <si>
    <t>Luật Đầu tư quốc tế</t>
  </si>
  <si>
    <t>Giải quyết các trường hợp thừa kế</t>
  </si>
  <si>
    <t>Kỹ năng tư duy phản biện</t>
  </si>
  <si>
    <t>Thực tập cuối khóa</t>
  </si>
  <si>
    <t>Học kỳ 1 - Năm Học 2019 - 2020</t>
  </si>
  <si>
    <t>Pháp luật và kỹ năng giải quyết tranh chấp đất đai</t>
  </si>
  <si>
    <t>Kỹ năng đàm phán, giao kết và giải quyết tranh chấp hợp đồng dân sự</t>
  </si>
  <si>
    <t>Pháp luật kinh doanh bảo hiểm</t>
  </si>
  <si>
    <t>STT</t>
  </si>
  <si>
    <t xml:space="preserve">Họ </t>
  </si>
  <si>
    <t>Tên</t>
  </si>
  <si>
    <t>Kỳ 1</t>
  </si>
  <si>
    <t>Kỳ 2</t>
  </si>
  <si>
    <t>Kỳ 3</t>
  </si>
  <si>
    <t>Điểm tích lũy hệ 10</t>
  </si>
  <si>
    <t>Nợ HP</t>
  </si>
  <si>
    <t xml:space="preserve">     </t>
  </si>
  <si>
    <t>HIỆU TRƯỞNG</t>
  </si>
  <si>
    <t>PHÒNG KHCN &amp; MT-HTQT</t>
  </si>
  <si>
    <t>PHÒNG KT-ĐBCLGD</t>
  </si>
  <si>
    <t>CÁN BỘ GHI ĐIỂM</t>
  </si>
  <si>
    <t>PGS. TS Đoàn Đức Lương</t>
  </si>
  <si>
    <t>Cao Đình Lành</t>
  </si>
  <si>
    <t>Nguyễn Sơn Hà</t>
  </si>
  <si>
    <t>Cao Khánh Huy</t>
  </si>
  <si>
    <t>Nữ</t>
  </si>
  <si>
    <t>Kỳ 4</t>
  </si>
  <si>
    <t>Kỳ 5</t>
  </si>
  <si>
    <t>Tổng hệ 10</t>
  </si>
  <si>
    <t>Xét TN</t>
  </si>
  <si>
    <t>Lý do chưa xét TN</t>
  </si>
  <si>
    <t>Nợ học phần</t>
  </si>
  <si>
    <t>Đợt 1</t>
  </si>
  <si>
    <t>Giới
 tính</t>
  </si>
  <si>
    <t>TỔNG ĐIỂM</t>
  </si>
  <si>
    <t>Xếp loại 
tốt nghiệp</t>
  </si>
  <si>
    <t>BẢNG ĐIỂM TỔNG HỢP</t>
  </si>
  <si>
    <t xml:space="preserve">Lớp: Luật B2_K2017.Huế (2017 - 2019) </t>
  </si>
  <si>
    <t>Điểm chữ</t>
  </si>
  <si>
    <t xml:space="preserve">DANH SÁCH SINH VIÊN  </t>
  </si>
  <si>
    <t>Lý do</t>
  </si>
  <si>
    <t>Ghi chú</t>
  </si>
  <si>
    <t xml:space="preserve">* Tổng cộng danh sách này có 69 sinh viên  </t>
  </si>
  <si>
    <t>CHƯA ĐỦ ĐIỀU KIỆN  XÉT  TỐT NGHIỆP ĐẠI HỌC NGÀNH LUẬT,</t>
  </si>
  <si>
    <t>Thừa Thiên Huế, ngày   tháng 05 năm 2019</t>
  </si>
  <si>
    <t>*Danh sách trên gồm có 73 học viên</t>
  </si>
  <si>
    <t xml:space="preserve"> HÌNH THỨC ĐÀO TẠO BẰNG HAI CHÍNH QUY, KHÓA 2017-2019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</si>
</sst>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\ _₫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VNtimes new roman"/>
      <family val="2"/>
    </font>
    <font>
      <b/>
      <u/>
      <sz val="13"/>
      <name val="Times New Roman"/>
      <family val="1"/>
    </font>
    <font>
      <sz val="13"/>
      <name val="VNtimes new roman"/>
      <family val="2"/>
    </font>
    <font>
      <sz val="12"/>
      <color rgb="FFFF0000"/>
      <name val="Times New Roman"/>
      <family val="1"/>
    </font>
    <font>
      <sz val="12"/>
      <color indexed="30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  <charset val="163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VNtimes new roman"/>
      <family val="2"/>
    </font>
    <font>
      <sz val="12"/>
      <color rgb="FF0070C0"/>
      <name val="Times New Roman"/>
      <family val="1"/>
    </font>
    <font>
      <sz val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3" fillId="0" borderId="0"/>
    <xf numFmtId="0" fontId="1" fillId="0" borderId="0"/>
  </cellStyleXfs>
  <cellXfs count="248">
    <xf numFmtId="0" fontId="0" fillId="0" borderId="0" xfId="0"/>
    <xf numFmtId="4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left"/>
    </xf>
    <xf numFmtId="164" fontId="21" fillId="0" borderId="22" xfId="0" applyNumberFormat="1" applyFont="1" applyBorder="1" applyAlignment="1">
      <alignment horizontal="center"/>
    </xf>
    <xf numFmtId="0" fontId="19" fillId="0" borderId="24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/>
    </xf>
    <xf numFmtId="2" fontId="23" fillId="0" borderId="22" xfId="0" applyNumberFormat="1" applyFont="1" applyBorder="1" applyAlignment="1">
      <alignment horizontal="center"/>
    </xf>
    <xf numFmtId="164" fontId="21" fillId="0" borderId="28" xfId="0" applyNumberFormat="1" applyFont="1" applyBorder="1" applyAlignment="1">
      <alignment horizontal="center"/>
    </xf>
    <xf numFmtId="164" fontId="27" fillId="0" borderId="0" xfId="43" applyNumberFormat="1" applyFont="1" applyAlignment="1"/>
    <xf numFmtId="0" fontId="26" fillId="0" borderId="0" xfId="43" applyFont="1" applyAlignment="1">
      <alignment horizontal="left" vertical="center"/>
    </xf>
    <xf numFmtId="0" fontId="26" fillId="0" borderId="0" xfId="43" applyFont="1" applyAlignment="1">
      <alignment horizontal="center" vertical="center"/>
    </xf>
    <xf numFmtId="2" fontId="20" fillId="0" borderId="22" xfId="0" applyNumberFormat="1" applyFont="1" applyBorder="1" applyAlignment="1">
      <alignment horizontal="center"/>
    </xf>
    <xf numFmtId="2" fontId="20" fillId="0" borderId="22" xfId="43" applyNumberFormat="1" applyFont="1" applyBorder="1" applyAlignment="1">
      <alignment horizontal="center"/>
    </xf>
    <xf numFmtId="2" fontId="27" fillId="0" borderId="22" xfId="43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/>
    </xf>
    <xf numFmtId="0" fontId="20" fillId="0" borderId="0" xfId="43" applyFont="1" applyAlignment="1">
      <alignment vertical="center"/>
    </xf>
    <xf numFmtId="0" fontId="32" fillId="0" borderId="0" xfId="43" applyFont="1" applyAlignment="1">
      <alignment vertical="center"/>
    </xf>
    <xf numFmtId="2" fontId="27" fillId="34" borderId="22" xfId="43" applyNumberFormat="1" applyFont="1" applyFill="1" applyBorder="1" applyAlignment="1">
      <alignment horizontal="center"/>
    </xf>
    <xf numFmtId="0" fontId="27" fillId="0" borderId="0" xfId="43" applyFont="1" applyAlignment="1">
      <alignment vertical="center"/>
    </xf>
    <xf numFmtId="0" fontId="21" fillId="0" borderId="0" xfId="43" applyFont="1"/>
    <xf numFmtId="164" fontId="27" fillId="0" borderId="0" xfId="43" applyNumberFormat="1" applyFont="1"/>
    <xf numFmtId="0" fontId="20" fillId="0" borderId="0" xfId="43" applyFont="1"/>
    <xf numFmtId="164" fontId="20" fillId="0" borderId="0" xfId="43" applyNumberFormat="1" applyFont="1"/>
    <xf numFmtId="0" fontId="27" fillId="0" borderId="0" xfId="43" applyFont="1"/>
    <xf numFmtId="0" fontId="27" fillId="0" borderId="0" xfId="43" applyFont="1" applyFill="1"/>
    <xf numFmtId="0" fontId="35" fillId="0" borderId="0" xfId="43" applyFont="1"/>
    <xf numFmtId="164" fontId="36" fillId="0" borderId="0" xfId="43" applyNumberFormat="1" applyFont="1"/>
    <xf numFmtId="164" fontId="21" fillId="0" borderId="0" xfId="43" applyNumberFormat="1" applyFont="1"/>
    <xf numFmtId="0" fontId="37" fillId="0" borderId="0" xfId="43" applyFont="1" applyAlignment="1"/>
    <xf numFmtId="0" fontId="38" fillId="0" borderId="0" xfId="43" applyFont="1" applyFill="1" applyAlignment="1"/>
    <xf numFmtId="0" fontId="27" fillId="0" borderId="0" xfId="43" applyFont="1" applyAlignment="1"/>
    <xf numFmtId="164" fontId="27" fillId="0" borderId="0" xfId="43" applyNumberFormat="1" applyFont="1" applyAlignment="1">
      <alignment vertical="center"/>
    </xf>
    <xf numFmtId="0" fontId="34" fillId="0" borderId="0" xfId="43" applyFont="1" applyFill="1" applyAlignment="1">
      <alignment horizontal="center"/>
    </xf>
    <xf numFmtId="0" fontId="27" fillId="0" borderId="0" xfId="43" applyFont="1" applyFill="1" applyAlignment="1">
      <alignment horizontal="center" vertical="center"/>
    </xf>
    <xf numFmtId="164" fontId="20" fillId="0" borderId="0" xfId="43" applyNumberFormat="1" applyFont="1" applyAlignment="1">
      <alignment vertical="center"/>
    </xf>
    <xf numFmtId="0" fontId="27" fillId="0" borderId="0" xfId="43" applyFont="1" applyFill="1" applyAlignment="1">
      <alignment vertical="center"/>
    </xf>
    <xf numFmtId="0" fontId="20" fillId="0" borderId="0" xfId="43" applyFont="1" applyAlignment="1">
      <alignment horizontal="center" vertical="center"/>
    </xf>
    <xf numFmtId="164" fontId="27" fillId="0" borderId="0" xfId="43" applyNumberFormat="1" applyFont="1" applyAlignment="1">
      <alignment horizontal="center" vertical="center"/>
    </xf>
    <xf numFmtId="2" fontId="27" fillId="0" borderId="0" xfId="43" applyNumberFormat="1" applyFont="1" applyAlignment="1">
      <alignment vertical="center"/>
    </xf>
    <xf numFmtId="0" fontId="24" fillId="0" borderId="0" xfId="43" applyFont="1" applyAlignment="1">
      <alignment vertical="center"/>
    </xf>
    <xf numFmtId="0" fontId="24" fillId="0" borderId="0" xfId="43" applyFont="1" applyAlignment="1">
      <alignment horizontal="center" vertical="center"/>
    </xf>
    <xf numFmtId="2" fontId="18" fillId="0" borderId="10" xfId="0" applyNumberFormat="1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left"/>
    </xf>
    <xf numFmtId="164" fontId="40" fillId="0" borderId="28" xfId="0" applyNumberFormat="1" applyFont="1" applyBorder="1" applyAlignment="1">
      <alignment horizontal="center"/>
    </xf>
    <xf numFmtId="2" fontId="41" fillId="0" borderId="22" xfId="0" applyNumberFormat="1" applyFont="1" applyBorder="1" applyAlignment="1">
      <alignment horizontal="center"/>
    </xf>
    <xf numFmtId="2" fontId="42" fillId="0" borderId="22" xfId="0" applyNumberFormat="1" applyFont="1" applyBorder="1" applyAlignment="1">
      <alignment horizontal="center"/>
    </xf>
    <xf numFmtId="0" fontId="14" fillId="0" borderId="0" xfId="0" applyFont="1"/>
    <xf numFmtId="2" fontId="31" fillId="0" borderId="22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 wrapText="1"/>
    </xf>
    <xf numFmtId="164" fontId="39" fillId="0" borderId="10" xfId="0" applyNumberFormat="1" applyFont="1" applyBorder="1" applyAlignment="1">
      <alignment horizontal="center" wrapText="1"/>
    </xf>
    <xf numFmtId="0" fontId="38" fillId="0" borderId="0" xfId="43" applyFont="1" applyAlignment="1">
      <alignment horizontal="center"/>
    </xf>
    <xf numFmtId="0" fontId="36" fillId="0" borderId="0" xfId="43" applyFont="1" applyAlignment="1"/>
    <xf numFmtId="165" fontId="31" fillId="0" borderId="22" xfId="43" applyNumberFormat="1" applyFont="1" applyFill="1" applyBorder="1" applyAlignment="1">
      <alignment horizontal="center"/>
    </xf>
    <xf numFmtId="0" fontId="27" fillId="0" borderId="0" xfId="43" applyFont="1" applyAlignment="1">
      <alignment horizontal="center"/>
    </xf>
    <xf numFmtId="0" fontId="23" fillId="0" borderId="0" xfId="43" applyFont="1" applyAlignment="1">
      <alignment horizontal="center"/>
    </xf>
    <xf numFmtId="0" fontId="27" fillId="0" borderId="0" xfId="43" applyFont="1" applyAlignment="1">
      <alignment horizontal="center" vertical="center"/>
    </xf>
    <xf numFmtId="164" fontId="23" fillId="0" borderId="0" xfId="43" applyNumberFormat="1" applyFont="1"/>
    <xf numFmtId="0" fontId="23" fillId="0" borderId="0" xfId="43" applyFont="1"/>
    <xf numFmtId="0" fontId="23" fillId="0" borderId="0" xfId="43" applyFont="1" applyFill="1"/>
    <xf numFmtId="0" fontId="24" fillId="0" borderId="0" xfId="43" applyFont="1"/>
    <xf numFmtId="0" fontId="25" fillId="0" borderId="0" xfId="43" applyFont="1" applyAlignment="1">
      <alignment vertical="center"/>
    </xf>
    <xf numFmtId="164" fontId="26" fillId="0" borderId="0" xfId="43" applyNumberFormat="1" applyFont="1" applyAlignment="1">
      <alignment vertical="center"/>
    </xf>
    <xf numFmtId="164" fontId="26" fillId="0" borderId="0" xfId="43" applyNumberFormat="1" applyFont="1" applyAlignment="1">
      <alignment horizontal="center" vertical="center"/>
    </xf>
    <xf numFmtId="164" fontId="25" fillId="0" borderId="0" xfId="43" applyNumberFormat="1" applyFont="1" applyAlignment="1">
      <alignment vertical="center"/>
    </xf>
    <xf numFmtId="0" fontId="26" fillId="0" borderId="0" xfId="43" applyFont="1" applyAlignment="1">
      <alignment vertical="center"/>
    </xf>
    <xf numFmtId="0" fontId="26" fillId="0" borderId="0" xfId="43" applyFont="1" applyFill="1" applyAlignment="1">
      <alignment vertical="center"/>
    </xf>
    <xf numFmtId="0" fontId="43" fillId="0" borderId="10" xfId="0" applyFont="1" applyBorder="1" applyAlignment="1">
      <alignment horizontal="center" wrapText="1"/>
    </xf>
    <xf numFmtId="0" fontId="20" fillId="0" borderId="0" xfId="43" applyFont="1" applyFill="1" applyAlignment="1">
      <alignment vertical="center"/>
    </xf>
    <xf numFmtId="0" fontId="45" fillId="0" borderId="0" xfId="0" applyFont="1"/>
    <xf numFmtId="0" fontId="43" fillId="33" borderId="25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6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left"/>
    </xf>
    <xf numFmtId="164" fontId="44" fillId="0" borderId="10" xfId="0" applyNumberFormat="1" applyFont="1" applyBorder="1" applyAlignment="1">
      <alignment horizontal="center" wrapText="1"/>
    </xf>
    <xf numFmtId="2" fontId="24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6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2" fontId="31" fillId="0" borderId="22" xfId="43" applyNumberFormat="1" applyFont="1" applyBorder="1" applyAlignment="1">
      <alignment horizontal="center"/>
    </xf>
    <xf numFmtId="2" fontId="48" fillId="34" borderId="22" xfId="43" applyNumberFormat="1" applyFont="1" applyFill="1" applyBorder="1" applyAlignment="1">
      <alignment horizontal="center"/>
    </xf>
    <xf numFmtId="2" fontId="48" fillId="0" borderId="22" xfId="43" applyNumberFormat="1" applyFont="1" applyBorder="1" applyAlignment="1">
      <alignment horizontal="center"/>
    </xf>
    <xf numFmtId="1" fontId="31" fillId="0" borderId="22" xfId="0" applyNumberFormat="1" applyFont="1" applyBorder="1" applyAlignment="1">
      <alignment horizontal="center"/>
    </xf>
    <xf numFmtId="0" fontId="31" fillId="0" borderId="0" xfId="43" applyFont="1" applyAlignment="1">
      <alignment vertical="center"/>
    </xf>
    <xf numFmtId="49" fontId="46" fillId="0" borderId="10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left"/>
    </xf>
    <xf numFmtId="2" fontId="49" fillId="0" borderId="22" xfId="0" applyNumberFormat="1" applyFont="1" applyBorder="1" applyAlignment="1">
      <alignment horizontal="center"/>
    </xf>
    <xf numFmtId="0" fontId="49" fillId="0" borderId="0" xfId="0" applyFont="1"/>
    <xf numFmtId="0" fontId="20" fillId="0" borderId="33" xfId="0" applyFont="1" applyBorder="1" applyAlignment="1">
      <alignment vertical="center"/>
    </xf>
    <xf numFmtId="2" fontId="24" fillId="0" borderId="22" xfId="0" applyNumberFormat="1" applyFont="1" applyBorder="1" applyAlignment="1">
      <alignment horizontal="center" vertical="center"/>
    </xf>
    <xf numFmtId="0" fontId="32" fillId="0" borderId="30" xfId="43" applyFont="1" applyBorder="1" applyAlignment="1">
      <alignment horizontal="left" vertical="center"/>
    </xf>
    <xf numFmtId="1" fontId="20" fillId="0" borderId="30" xfId="0" applyNumberFormat="1" applyFont="1" applyBorder="1" applyAlignment="1">
      <alignment horizontal="left"/>
    </xf>
    <xf numFmtId="0" fontId="20" fillId="0" borderId="30" xfId="43" applyFont="1" applyBorder="1" applyAlignment="1">
      <alignment horizontal="left"/>
    </xf>
    <xf numFmtId="0" fontId="21" fillId="0" borderId="30" xfId="43" applyFont="1" applyBorder="1" applyAlignment="1">
      <alignment horizontal="left"/>
    </xf>
    <xf numFmtId="0" fontId="20" fillId="0" borderId="30" xfId="43" applyFont="1" applyBorder="1" applyAlignment="1">
      <alignment horizontal="left" vertical="center"/>
    </xf>
    <xf numFmtId="0" fontId="42" fillId="0" borderId="0" xfId="43" applyFont="1" applyFill="1"/>
    <xf numFmtId="0" fontId="51" fillId="0" borderId="0" xfId="43" applyFont="1" applyFill="1" applyAlignment="1">
      <alignment vertical="center"/>
    </xf>
    <xf numFmtId="0" fontId="48" fillId="0" borderId="22" xfId="43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vertical="center"/>
    </xf>
    <xf numFmtId="0" fontId="48" fillId="0" borderId="0" xfId="43" applyFont="1" applyFill="1"/>
    <xf numFmtId="0" fontId="52" fillId="0" borderId="0" xfId="43" applyFont="1" applyFill="1" applyAlignment="1"/>
    <xf numFmtId="0" fontId="53" fillId="0" borderId="0" xfId="43" applyFont="1" applyFill="1" applyAlignment="1">
      <alignment horizontal="center"/>
    </xf>
    <xf numFmtId="0" fontId="48" fillId="0" borderId="0" xfId="43" applyFont="1" applyFill="1" applyAlignment="1">
      <alignment horizontal="center" vertical="center"/>
    </xf>
    <xf numFmtId="0" fontId="48" fillId="0" borderId="0" xfId="43" applyFont="1" applyFill="1" applyAlignment="1">
      <alignment vertical="center"/>
    </xf>
    <xf numFmtId="0" fontId="31" fillId="0" borderId="0" xfId="43" applyFont="1" applyFill="1" applyAlignment="1">
      <alignment vertical="center"/>
    </xf>
    <xf numFmtId="2" fontId="23" fillId="0" borderId="22" xfId="0" applyNumberFormat="1" applyFont="1" applyBorder="1" applyAlignment="1">
      <alignment horizontal="center" vertical="center" wrapText="1"/>
    </xf>
    <xf numFmtId="0" fontId="23" fillId="0" borderId="0" xfId="43" applyFont="1" applyAlignment="1">
      <alignment horizontal="center" vertical="center"/>
    </xf>
    <xf numFmtId="0" fontId="24" fillId="0" borderId="0" xfId="43" applyFont="1" applyAlignment="1">
      <alignment horizontal="center"/>
    </xf>
    <xf numFmtId="1" fontId="45" fillId="0" borderId="10" xfId="0" applyNumberFormat="1" applyFont="1" applyBorder="1" applyAlignment="1">
      <alignment horizontal="center" wrapText="1"/>
    </xf>
    <xf numFmtId="1" fontId="49" fillId="0" borderId="10" xfId="0" applyNumberFormat="1" applyFont="1" applyBorder="1" applyAlignment="1">
      <alignment horizontal="center" wrapText="1"/>
    </xf>
    <xf numFmtId="0" fontId="27" fillId="0" borderId="0" xfId="43" applyFont="1" applyAlignment="1">
      <alignment horizontal="left" vertical="center"/>
    </xf>
    <xf numFmtId="14" fontId="23" fillId="0" borderId="0" xfId="43" applyNumberFormat="1" applyFont="1" applyAlignment="1"/>
    <xf numFmtId="14" fontId="24" fillId="0" borderId="0" xfId="43" applyNumberFormat="1" applyFont="1" applyAlignment="1"/>
    <xf numFmtId="14" fontId="24" fillId="0" borderId="0" xfId="43" applyNumberFormat="1" applyFont="1" applyAlignment="1">
      <alignment vertical="center"/>
    </xf>
    <xf numFmtId="49" fontId="45" fillId="0" borderId="10" xfId="0" applyNumberFormat="1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left" wrapText="1"/>
    </xf>
    <xf numFmtId="14" fontId="24" fillId="0" borderId="0" xfId="43" applyNumberFormat="1" applyFont="1"/>
    <xf numFmtId="14" fontId="23" fillId="0" borderId="0" xfId="43" applyNumberFormat="1" applyFont="1" applyAlignment="1">
      <alignment horizontal="center"/>
    </xf>
    <xf numFmtId="14" fontId="24" fillId="0" borderId="0" xfId="43" applyNumberFormat="1" applyFont="1" applyAlignment="1">
      <alignment horizontal="center"/>
    </xf>
    <xf numFmtId="14" fontId="24" fillId="0" borderId="0" xfId="43" applyNumberFormat="1" applyFont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6" fillId="0" borderId="0" xfId="43" applyFont="1" applyBorder="1" applyAlignment="1">
      <alignment horizontal="center"/>
    </xf>
    <xf numFmtId="0" fontId="45" fillId="0" borderId="22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2" fontId="23" fillId="0" borderId="22" xfId="0" applyNumberFormat="1" applyFont="1" applyFill="1" applyBorder="1" applyAlignment="1">
      <alignment horizontal="center" vertical="center" wrapText="1"/>
    </xf>
    <xf numFmtId="0" fontId="24" fillId="0" borderId="22" xfId="43" applyFont="1" applyFill="1" applyBorder="1" applyAlignment="1">
      <alignment horizontal="center" vertical="center" wrapText="1"/>
    </xf>
    <xf numFmtId="0" fontId="36" fillId="0" borderId="0" xfId="43" applyFont="1" applyFill="1" applyAlignment="1">
      <alignment horizontal="center" vertical="center"/>
    </xf>
    <xf numFmtId="1" fontId="36" fillId="0" borderId="0" xfId="43" applyNumberFormat="1" applyFont="1" applyFill="1" applyAlignment="1">
      <alignment horizontal="center" vertical="center"/>
    </xf>
    <xf numFmtId="0" fontId="43" fillId="0" borderId="12" xfId="0" applyFont="1" applyBorder="1" applyAlignment="1">
      <alignment horizontal="center" wrapText="1"/>
    </xf>
    <xf numFmtId="1" fontId="45" fillId="0" borderId="12" xfId="0" applyNumberFormat="1" applyFont="1" applyBorder="1" applyAlignment="1">
      <alignment horizontal="center" wrapText="1"/>
    </xf>
    <xf numFmtId="49" fontId="45" fillId="0" borderId="12" xfId="0" applyNumberFormat="1" applyFont="1" applyBorder="1" applyAlignment="1">
      <alignment horizontal="left" wrapText="1"/>
    </xf>
    <xf numFmtId="0" fontId="45" fillId="0" borderId="12" xfId="0" applyFont="1" applyBorder="1" applyAlignment="1">
      <alignment horizontal="center" wrapText="1"/>
    </xf>
    <xf numFmtId="2" fontId="20" fillId="0" borderId="32" xfId="0" applyNumberFormat="1" applyFont="1" applyBorder="1" applyAlignment="1">
      <alignment horizontal="center"/>
    </xf>
    <xf numFmtId="2" fontId="20" fillId="0" borderId="32" xfId="43" applyNumberFormat="1" applyFont="1" applyBorder="1" applyAlignment="1">
      <alignment horizontal="center"/>
    </xf>
    <xf numFmtId="2" fontId="27" fillId="0" borderId="32" xfId="43" applyNumberFormat="1" applyFont="1" applyBorder="1" applyAlignment="1">
      <alignment horizontal="center"/>
    </xf>
    <xf numFmtId="0" fontId="31" fillId="0" borderId="32" xfId="0" applyFont="1" applyBorder="1" applyAlignment="1">
      <alignment vertical="center"/>
    </xf>
    <xf numFmtId="0" fontId="27" fillId="0" borderId="31" xfId="43" applyFont="1" applyFill="1" applyBorder="1" applyAlignment="1">
      <alignment vertical="center"/>
    </xf>
    <xf numFmtId="0" fontId="27" fillId="0" borderId="22" xfId="43" applyFont="1" applyFill="1" applyBorder="1" applyAlignment="1">
      <alignment vertical="center" wrapText="1"/>
    </xf>
    <xf numFmtId="0" fontId="23" fillId="0" borderId="22" xfId="43" applyFont="1" applyFill="1" applyBorder="1" applyAlignment="1">
      <alignment horizontal="center" vertical="center"/>
    </xf>
    <xf numFmtId="0" fontId="27" fillId="0" borderId="22" xfId="43" applyFont="1" applyFill="1" applyBorder="1" applyAlignment="1">
      <alignment vertical="center"/>
    </xf>
    <xf numFmtId="2" fontId="36" fillId="0" borderId="22" xfId="0" applyNumberFormat="1" applyFont="1" applyBorder="1" applyAlignment="1">
      <alignment horizontal="center" vertical="center" wrapText="1"/>
    </xf>
    <xf numFmtId="14" fontId="23" fillId="0" borderId="22" xfId="43" applyNumberFormat="1" applyFont="1" applyFill="1" applyBorder="1" applyAlignment="1">
      <alignment horizontal="center" vertical="center"/>
    </xf>
    <xf numFmtId="2" fontId="27" fillId="0" borderId="22" xfId="43" applyNumberFormat="1" applyFont="1" applyFill="1" applyBorder="1" applyAlignment="1">
      <alignment vertical="center" wrapText="1"/>
    </xf>
    <xf numFmtId="0" fontId="54" fillId="0" borderId="15" xfId="0" applyFont="1" applyBorder="1" applyAlignment="1">
      <alignment horizontal="left" wrapText="1"/>
    </xf>
    <xf numFmtId="0" fontId="54" fillId="0" borderId="17" xfId="0" applyFont="1" applyBorder="1" applyAlignment="1">
      <alignment horizontal="left" wrapText="1"/>
    </xf>
    <xf numFmtId="0" fontId="31" fillId="0" borderId="17" xfId="0" applyFont="1" applyBorder="1" applyAlignment="1">
      <alignment horizontal="left" wrapText="1"/>
    </xf>
    <xf numFmtId="0" fontId="20" fillId="0" borderId="0" xfId="43" applyFont="1" applyBorder="1" applyAlignment="1">
      <alignment vertical="center"/>
    </xf>
    <xf numFmtId="0" fontId="27" fillId="0" borderId="28" xfId="43" applyFont="1" applyFill="1" applyBorder="1" applyAlignment="1">
      <alignment vertical="center"/>
    </xf>
    <xf numFmtId="0" fontId="54" fillId="0" borderId="16" xfId="0" applyFont="1" applyBorder="1" applyAlignment="1">
      <alignment horizontal="left" wrapText="1"/>
    </xf>
    <xf numFmtId="0" fontId="54" fillId="0" borderId="34" xfId="0" applyFont="1" applyBorder="1" applyAlignment="1">
      <alignment horizontal="left" wrapText="1"/>
    </xf>
    <xf numFmtId="0" fontId="31" fillId="0" borderId="34" xfId="0" applyFont="1" applyBorder="1" applyAlignment="1">
      <alignment horizontal="left" wrapText="1"/>
    </xf>
    <xf numFmtId="0" fontId="20" fillId="0" borderId="0" xfId="43" applyFont="1" applyBorder="1"/>
    <xf numFmtId="0" fontId="27" fillId="0" borderId="0" xfId="43" applyFont="1" applyBorder="1" applyAlignment="1"/>
    <xf numFmtId="0" fontId="27" fillId="0" borderId="0" xfId="43" applyFont="1" applyBorder="1" applyAlignment="1">
      <alignment vertical="center"/>
    </xf>
    <xf numFmtId="2" fontId="43" fillId="0" borderId="22" xfId="0" applyNumberFormat="1" applyFont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textRotation="90"/>
    </xf>
    <xf numFmtId="0" fontId="2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2" fontId="36" fillId="0" borderId="22" xfId="0" applyNumberFormat="1" applyFont="1" applyBorder="1" applyAlignment="1">
      <alignment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2" fontId="23" fillId="0" borderId="28" xfId="0" applyNumberFormat="1" applyFont="1" applyBorder="1" applyAlignment="1">
      <alignment horizontal="center" vertical="center" wrapText="1"/>
    </xf>
    <xf numFmtId="2" fontId="36" fillId="0" borderId="22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vertical="center"/>
    </xf>
    <xf numFmtId="0" fontId="24" fillId="0" borderId="33" xfId="0" applyFont="1" applyBorder="1" applyAlignment="1">
      <alignment horizontal="center" vertical="center"/>
    </xf>
    <xf numFmtId="49" fontId="45" fillId="0" borderId="35" xfId="0" applyNumberFormat="1" applyFont="1" applyBorder="1" applyAlignment="1">
      <alignment horizontal="center" vertical="center" wrapText="1"/>
    </xf>
    <xf numFmtId="0" fontId="45" fillId="0" borderId="36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49" fontId="55" fillId="0" borderId="35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59" fillId="0" borderId="33" xfId="0" applyFont="1" applyBorder="1" applyAlignment="1">
      <alignment vertical="center"/>
    </xf>
    <xf numFmtId="49" fontId="49" fillId="0" borderId="35" xfId="0" applyNumberFormat="1" applyFont="1" applyBorder="1" applyAlignment="1">
      <alignment horizontal="center" vertical="center" wrapText="1"/>
    </xf>
    <xf numFmtId="0" fontId="49" fillId="0" borderId="36" xfId="0" applyFont="1" applyBorder="1" applyAlignment="1">
      <alignment horizontal="left" vertical="center"/>
    </xf>
    <xf numFmtId="0" fontId="42" fillId="0" borderId="37" xfId="0" applyFont="1" applyBorder="1" applyAlignment="1">
      <alignment horizontal="left" vertical="center"/>
    </xf>
    <xf numFmtId="49" fontId="40" fillId="0" borderId="35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64" fontId="60" fillId="0" borderId="10" xfId="0" applyNumberFormat="1" applyFont="1" applyBorder="1" applyAlignment="1">
      <alignment horizontal="center" wrapText="1"/>
    </xf>
    <xf numFmtId="2" fontId="20" fillId="0" borderId="38" xfId="0" applyNumberFormat="1" applyFont="1" applyBorder="1" applyAlignment="1">
      <alignment horizontal="center"/>
    </xf>
    <xf numFmtId="0" fontId="20" fillId="0" borderId="38" xfId="43" applyFont="1" applyBorder="1" applyAlignment="1">
      <alignment vertical="center"/>
    </xf>
    <xf numFmtId="14" fontId="23" fillId="0" borderId="22" xfId="43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7" fillId="0" borderId="0" xfId="43" applyFont="1" applyAlignment="1">
      <alignment horizontal="center"/>
    </xf>
    <xf numFmtId="0" fontId="27" fillId="0" borderId="0" xfId="43" applyFont="1" applyAlignment="1">
      <alignment horizontal="center" vertical="center"/>
    </xf>
    <xf numFmtId="1" fontId="27" fillId="35" borderId="22" xfId="43" applyNumberFormat="1" applyFont="1" applyFill="1" applyBorder="1" applyAlignment="1">
      <alignment horizontal="center" vertical="center"/>
    </xf>
    <xf numFmtId="0" fontId="34" fillId="0" borderId="0" xfId="43" applyFont="1" applyBorder="1" applyAlignment="1">
      <alignment horizontal="left"/>
    </xf>
    <xf numFmtId="0" fontId="20" fillId="0" borderId="0" xfId="43" applyFont="1" applyAlignment="1">
      <alignment horizontal="center"/>
    </xf>
    <xf numFmtId="0" fontId="25" fillId="0" borderId="0" xfId="43" applyFont="1" applyAlignment="1">
      <alignment horizontal="center"/>
    </xf>
    <xf numFmtId="0" fontId="29" fillId="0" borderId="0" xfId="43" applyFont="1" applyAlignment="1">
      <alignment horizontal="center"/>
    </xf>
    <xf numFmtId="0" fontId="23" fillId="0" borderId="0" xfId="43" applyFont="1" applyAlignment="1">
      <alignment horizontal="center"/>
    </xf>
    <xf numFmtId="0" fontId="45" fillId="0" borderId="31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20" fillId="0" borderId="22" xfId="43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2 2" xfId="43"/>
    <cellStyle name="Normal 2 3" xfId="44"/>
    <cellStyle name="Normal 3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"/>
  <sheetViews>
    <sheetView showGridLines="0" topLeftCell="C1" workbookViewId="0">
      <selection activeCell="H9" sqref="H9"/>
    </sheetView>
  </sheetViews>
  <sheetFormatPr defaultRowHeight="15"/>
  <cols>
    <col min="1" max="1" width="3.5703125" customWidth="1"/>
    <col min="2" max="2" width="10.85546875" bestFit="1" customWidth="1"/>
    <col min="3" max="3" width="16" customWidth="1"/>
    <col min="4" max="4" width="7.42578125" customWidth="1"/>
    <col min="5" max="5" width="9" customWidth="1"/>
    <col min="6" max="32" width="3.85546875" style="85" customWidth="1"/>
    <col min="33" max="33" width="7.5703125" customWidth="1"/>
    <col min="34" max="34" width="6.5703125" customWidth="1"/>
    <col min="35" max="35" width="5.85546875" customWidth="1"/>
    <col min="36" max="36" width="7.42578125" customWidth="1"/>
  </cols>
  <sheetData>
    <row r="1" spans="1:38">
      <c r="A1" s="207" t="s">
        <v>0</v>
      </c>
      <c r="B1" s="207"/>
      <c r="C1" s="207"/>
      <c r="D1" s="208" t="s">
        <v>2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</row>
    <row r="2" spans="1:38">
      <c r="A2" s="208" t="s">
        <v>1</v>
      </c>
      <c r="B2" s="208"/>
      <c r="C2" s="208"/>
      <c r="D2" s="208" t="s">
        <v>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</row>
    <row r="3" spans="1:38" ht="15" customHeight="1">
      <c r="A3" s="206" t="s">
        <v>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</row>
    <row r="4" spans="1:38" ht="15" customHeight="1">
      <c r="A4" s="206" t="s">
        <v>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</row>
    <row r="5" spans="1:38" ht="15" customHeight="1">
      <c r="A5" s="206" t="s">
        <v>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</row>
    <row r="6" spans="1:38" ht="66" customHeight="1">
      <c r="A6" s="211" t="s">
        <v>7</v>
      </c>
      <c r="B6" s="211" t="s">
        <v>8</v>
      </c>
      <c r="C6" s="214" t="s">
        <v>9</v>
      </c>
      <c r="D6" s="215"/>
      <c r="E6" s="211" t="s">
        <v>10</v>
      </c>
      <c r="F6" s="209" t="s">
        <v>352</v>
      </c>
      <c r="G6" s="210"/>
      <c r="H6" s="210"/>
      <c r="I6" s="209" t="s">
        <v>353</v>
      </c>
      <c r="J6" s="210"/>
      <c r="K6" s="210"/>
      <c r="L6" s="209" t="s">
        <v>354</v>
      </c>
      <c r="M6" s="210"/>
      <c r="N6" s="210"/>
      <c r="O6" s="209" t="s">
        <v>355</v>
      </c>
      <c r="P6" s="210"/>
      <c r="Q6" s="210"/>
      <c r="R6" s="209" t="s">
        <v>356</v>
      </c>
      <c r="S6" s="210"/>
      <c r="T6" s="210"/>
      <c r="U6" s="209" t="s">
        <v>357</v>
      </c>
      <c r="V6" s="210"/>
      <c r="W6" s="210"/>
      <c r="X6" s="209" t="s">
        <v>358</v>
      </c>
      <c r="Y6" s="210"/>
      <c r="Z6" s="210"/>
      <c r="AA6" s="209" t="s">
        <v>359</v>
      </c>
      <c r="AB6" s="210"/>
      <c r="AC6" s="210"/>
      <c r="AD6" s="209" t="s">
        <v>360</v>
      </c>
      <c r="AE6" s="210"/>
      <c r="AF6" s="210"/>
      <c r="AG6" s="74" t="s">
        <v>420</v>
      </c>
      <c r="AH6" s="75" t="s">
        <v>406</v>
      </c>
      <c r="AI6" s="74" t="s">
        <v>363</v>
      </c>
      <c r="AJ6" s="75" t="s">
        <v>364</v>
      </c>
    </row>
    <row r="7" spans="1:38" ht="21.75" customHeight="1">
      <c r="A7" s="212"/>
      <c r="B7" s="212"/>
      <c r="C7" s="216"/>
      <c r="D7" s="217"/>
      <c r="E7" s="212"/>
      <c r="F7" s="209">
        <v>2</v>
      </c>
      <c r="G7" s="210"/>
      <c r="H7" s="210"/>
      <c r="I7" s="209">
        <v>2</v>
      </c>
      <c r="J7" s="210"/>
      <c r="K7" s="210"/>
      <c r="L7" s="209">
        <v>2</v>
      </c>
      <c r="M7" s="210"/>
      <c r="N7" s="210"/>
      <c r="O7" s="209">
        <v>3</v>
      </c>
      <c r="P7" s="210"/>
      <c r="Q7" s="210"/>
      <c r="R7" s="209">
        <v>3</v>
      </c>
      <c r="S7" s="210"/>
      <c r="T7" s="210"/>
      <c r="U7" s="209">
        <v>3</v>
      </c>
      <c r="V7" s="210"/>
      <c r="W7" s="210"/>
      <c r="X7" s="209">
        <v>3</v>
      </c>
      <c r="Y7" s="210"/>
      <c r="Z7" s="210"/>
      <c r="AA7" s="209">
        <v>3</v>
      </c>
      <c r="AB7" s="210"/>
      <c r="AC7" s="210"/>
      <c r="AD7" s="209">
        <v>3</v>
      </c>
      <c r="AE7" s="210"/>
      <c r="AF7" s="210"/>
      <c r="AG7" s="8">
        <f>SUM(F7:AF7)</f>
        <v>24</v>
      </c>
      <c r="AH7" s="7"/>
      <c r="AI7" s="7"/>
      <c r="AJ7" s="7"/>
    </row>
    <row r="8" spans="1:38" ht="48.75" customHeight="1">
      <c r="A8" s="213"/>
      <c r="B8" s="213"/>
      <c r="C8" s="218"/>
      <c r="D8" s="219"/>
      <c r="E8" s="213"/>
      <c r="F8" s="166" t="s">
        <v>361</v>
      </c>
      <c r="G8" s="166" t="s">
        <v>430</v>
      </c>
      <c r="H8" s="166" t="s">
        <v>362</v>
      </c>
      <c r="I8" s="166" t="s">
        <v>361</v>
      </c>
      <c r="J8" s="166" t="s">
        <v>430</v>
      </c>
      <c r="K8" s="166" t="s">
        <v>362</v>
      </c>
      <c r="L8" s="166" t="s">
        <v>361</v>
      </c>
      <c r="M8" s="166" t="s">
        <v>430</v>
      </c>
      <c r="N8" s="166" t="s">
        <v>362</v>
      </c>
      <c r="O8" s="166" t="s">
        <v>361</v>
      </c>
      <c r="P8" s="166" t="s">
        <v>430</v>
      </c>
      <c r="Q8" s="166" t="s">
        <v>362</v>
      </c>
      <c r="R8" s="166" t="s">
        <v>361</v>
      </c>
      <c r="S8" s="166" t="s">
        <v>430</v>
      </c>
      <c r="T8" s="166" t="s">
        <v>362</v>
      </c>
      <c r="U8" s="166" t="s">
        <v>361</v>
      </c>
      <c r="V8" s="166" t="s">
        <v>430</v>
      </c>
      <c r="W8" s="166" t="s">
        <v>362</v>
      </c>
      <c r="X8" s="166" t="s">
        <v>361</v>
      </c>
      <c r="Y8" s="166" t="s">
        <v>430</v>
      </c>
      <c r="Z8" s="166" t="s">
        <v>362</v>
      </c>
      <c r="AA8" s="166" t="s">
        <v>361</v>
      </c>
      <c r="AB8" s="166" t="s">
        <v>430</v>
      </c>
      <c r="AC8" s="166" t="s">
        <v>362</v>
      </c>
      <c r="AD8" s="166" t="s">
        <v>361</v>
      </c>
      <c r="AE8" s="166" t="s">
        <v>430</v>
      </c>
      <c r="AF8" s="166" t="s">
        <v>362</v>
      </c>
      <c r="AG8" s="6"/>
      <c r="AH8" s="4"/>
      <c r="AI8" s="5"/>
      <c r="AJ8" s="4"/>
    </row>
    <row r="9" spans="1:38">
      <c r="A9" s="1" t="s">
        <v>11</v>
      </c>
      <c r="B9" s="45" t="s">
        <v>12</v>
      </c>
      <c r="C9" s="2" t="s">
        <v>13</v>
      </c>
      <c r="D9" s="2" t="s">
        <v>14</v>
      </c>
      <c r="E9" s="1" t="s">
        <v>15</v>
      </c>
      <c r="F9" s="53">
        <v>7.6</v>
      </c>
      <c r="G9" s="11" t="str">
        <f>IF(F9&gt;=9.5,"A+",IF(F9&gt;=8.5,"A",IF(F9&gt;=8,"B+",IF(F9&gt;=7,"B",IF(F9&gt;=6.5,"C+",IF(F9&gt;=5.5,"C",IF(F9&gt;=5,"D+",IF(F9&gt;=4,"D",IF(F9&lt;4,"F")))))))))</f>
        <v>B</v>
      </c>
      <c r="H9" s="3" t="str">
        <f>IF(G9="A+","4,0",IF(G9="A","3,8",IF(G9="B+","3,5",IF(G9="B","3,0",IF(G9="C+","2,5",IF(G9="C","2,0",IF(G9="D+","1,5",IF(G9="D","1,0","0,0"))))))))</f>
        <v>3,0</v>
      </c>
      <c r="I9" s="54">
        <v>7.5</v>
      </c>
      <c r="J9" s="48" t="str">
        <f>IF(I9&gt;=9.5,"A+",IF(I9&gt;=8.5,"A",IF(I9&gt;=8,"B+",IF(I9&gt;=7,"B",IF(I9&gt;=6.5,"C+",IF(I9&gt;=5.5,"C",IF(I9&gt;=5,"D+",IF(I9&gt;=4,"D",IF(I9&lt;4,"F")))))))))</f>
        <v>B</v>
      </c>
      <c r="K9" s="3" t="str">
        <f>IF(J9="A+","4,0",IF(J9="A","3,8",IF(J9="B+","3,5",IF(J9="B","3,0",IF(J9="C+","2,5",IF(J9="C","2,0",IF(J9="D+","1,5",IF(J9="D","1,0","0,0"))))))))</f>
        <v>3,0</v>
      </c>
      <c r="L9" s="53">
        <v>7</v>
      </c>
      <c r="M9" s="11" t="str">
        <f>IF(L9&gt;=9.5,"A+",IF(L9&gt;=8.5,"A",IF(L9&gt;=8,"B+",IF(L9&gt;=7,"B",IF(L9&gt;=6.5,"C+",IF(L9&gt;=5.5,"C",IF(L9&gt;=5,"D+",IF(L9&gt;=4,"D",IF(L9&lt;4,"F")))))))))</f>
        <v>B</v>
      </c>
      <c r="N9" s="3" t="str">
        <f>IF(M9="A+","4,0",IF(M9="A","3,8",IF(M9="B+","3,5",IF(M9="B","3,0",IF(M9="C+","2,5",IF(M9="C","2,0",IF(M9="D+","1,5",IF(M9="D","1,0","0,0"))))))))</f>
        <v>3,0</v>
      </c>
      <c r="O9" s="53">
        <v>8</v>
      </c>
      <c r="P9" s="11" t="str">
        <f>IF(O9&gt;=9.5,"A+",IF(O9&gt;=8.5,"A",IF(O9&gt;=8,"B+",IF(O9&gt;=7,"B",IF(O9&gt;=6.5,"C+",IF(O9&gt;=5.5,"C",IF(O9&gt;=5,"D+",IF(O9&gt;=4,"D",IF(O9&lt;4,"F")))))))))</f>
        <v>B+</v>
      </c>
      <c r="Q9" s="3" t="str">
        <f>IF(P9="A+","4,0",IF(P9="A","3,8",IF(P9="B+","3,5",IF(P9="B","3,0",IF(P9="C+","2,5",IF(P9="C","2,0",IF(P9="D+","1,5",IF(P9="D","1,0","0,0"))))))))</f>
        <v>3,5</v>
      </c>
      <c r="R9" s="53">
        <v>7.5</v>
      </c>
      <c r="S9" s="11" t="str">
        <f>IF(R9&gt;=9.5,"A+",IF(R9&gt;=8.5,"A",IF(R9&gt;=8,"B+",IF(R9&gt;=7,"B",IF(R9&gt;=6.5,"C+",IF(R9&gt;=5.5,"C",IF(R9&gt;=5,"D+",IF(R9&gt;=4,"D",IF(R9&lt;4,"F")))))))))</f>
        <v>B</v>
      </c>
      <c r="T9" s="3" t="str">
        <f>IF(S9="A+","4,0",IF(S9="A","3,8",IF(S9="B+","3,5",IF(S9="B","3,0",IF(S9="C+","2,5",IF(S9="C","2,0",IF(S9="D+","1,5",IF(S9="D","1,0","0,0"))))))))</f>
        <v>3,0</v>
      </c>
      <c r="U9" s="53">
        <v>8.1</v>
      </c>
      <c r="V9" s="11" t="str">
        <f>IF(U9&gt;=9.5,"A+",IF(U9&gt;=8.5,"A",IF(U9&gt;=8,"B+",IF(U9&gt;=7,"B",IF(U9&gt;=6.5,"C+",IF(U9&gt;=5.5,"C",IF(U9&gt;=5,"D+",IF(U9&gt;=4,"D",IF(U9&lt;4,"F")))))))))</f>
        <v>B+</v>
      </c>
      <c r="W9" s="3" t="str">
        <f>IF(V9="A+","4,0",IF(V9="A","3,8",IF(V9="B+","3,5",IF(V9="B","3,0",IF(V9="C+","2,5",IF(V9="C","2,0",IF(V9="D+","1,5",IF(V9="D","1,0","0,0"))))))))</f>
        <v>3,5</v>
      </c>
      <c r="X9" s="53">
        <v>7</v>
      </c>
      <c r="Y9" s="11" t="str">
        <f>IF(X9&gt;=9.5,"A+",IF(X9&gt;=8.5,"A",IF(X9&gt;=8,"B+",IF(X9&gt;=7,"B",IF(X9&gt;=6.5,"C+",IF(X9&gt;=5.5,"C",IF(X9&gt;=5,"D+",IF(X9&gt;=4,"D",IF(X9&lt;4,"F")))))))))</f>
        <v>B</v>
      </c>
      <c r="Z9" s="3" t="str">
        <f>IF(Y9="A+","4,0",IF(Y9="A","3,8",IF(Y9="B+","3,5",IF(Y9="B","3,0",IF(Y9="C+","2,5",IF(Y9="C","2,0",IF(Y9="D+","1,5",IF(Y9="D","1,0","0,0"))))))))</f>
        <v>3,0</v>
      </c>
      <c r="AA9" s="53">
        <v>7.4</v>
      </c>
      <c r="AB9" s="11" t="str">
        <f>IF(AA9&gt;=9.5,"A+",IF(AA9&gt;=8.5,"A",IF(AA9&gt;=8,"B+",IF(AA9&gt;=7,"B",IF(AA9&gt;=6.5,"C+",IF(AA9&gt;=5.5,"C",IF(AA9&gt;=5,"D+",IF(AA9&gt;=4,"D",IF(AA9&lt;4,"F")))))))))</f>
        <v>B</v>
      </c>
      <c r="AC9" s="3" t="str">
        <f>IF(AB9="A+","4,0",IF(AB9="A","3,8",IF(AB9="B+","3,5",IF(AB9="B","3,0",IF(AB9="C+","2,5",IF(AB9="C","2,0",IF(AB9="D+","1,5",IF(AB9="D","1,0","0,0"))))))))</f>
        <v>3,0</v>
      </c>
      <c r="AD9" s="53">
        <v>7.3</v>
      </c>
      <c r="AE9" s="11" t="str">
        <f>IF(AD9&gt;=9.5,"A+",IF(AD9&gt;=8.5,"A",IF(AD9&gt;=8,"B+",IF(AD9&gt;=7,"B",IF(AD9&gt;=6.5,"C+",IF(AD9&gt;=5.5,"C",IF(AD9&gt;=5,"D+",IF(AD9&gt;=4,"D",IF(AD9&lt;4,"F")))))))))</f>
        <v>B</v>
      </c>
      <c r="AF9" s="3" t="str">
        <f>IF(AE9="A+","4,0",IF(AE9="A","3,8",IF(AE9="B+","3,5",IF(AE9="B","3,0",IF(AE9="C+","2,5",IF(AE9="C","2,0",IF(AE9="D+","1,5",IF(AE9="D","1,0","0,0"))))))))</f>
        <v>3,0</v>
      </c>
      <c r="AG9" s="9">
        <f>F9*$F$7+I9*$I$7+L9*$L$7+O9*$O$7+R9*$R$7+U9*$U$7+X9*$X$7+AA9*$AA$7+AD9*$AD$7</f>
        <v>180.1</v>
      </c>
      <c r="AH9" s="10">
        <f>AG9/$AG$7</f>
        <v>7.5041666666666664</v>
      </c>
      <c r="AI9" s="9">
        <f>H9*$F$7+K9*$I$7+N9*$L$7+Q9*$O$7+T9*$R$7+W9*$U$7+Z9*$X$7+AC9*$AA$7+AF9*$AD$7</f>
        <v>75</v>
      </c>
      <c r="AJ9" s="10">
        <f>AI9/$AG$7</f>
        <v>3.125</v>
      </c>
      <c r="AK9" t="str">
        <f>VLOOKUP(B9,Tổng!$B$7:$V$79,21,0)</f>
        <v>Đợt 1</v>
      </c>
      <c r="AL9" s="51"/>
    </row>
    <row r="10" spans="1:38">
      <c r="A10" s="1" t="s">
        <v>16</v>
      </c>
      <c r="B10" s="45" t="s">
        <v>20</v>
      </c>
      <c r="C10" s="2" t="s">
        <v>21</v>
      </c>
      <c r="D10" s="2" t="s">
        <v>22</v>
      </c>
      <c r="E10" s="1" t="s">
        <v>23</v>
      </c>
      <c r="F10" s="53">
        <v>8</v>
      </c>
      <c r="G10" s="11" t="str">
        <f t="shared" ref="G10:G56" si="0">IF(F10&gt;=9.5,"A+",IF(F10&gt;=8.5,"A",IF(F10&gt;=8,"B+",IF(F10&gt;=7,"B",IF(F10&gt;=6.5,"C+",IF(F10&gt;=5.5,"C",IF(F10&gt;=5,"D+",IF(F10&gt;=4,"D",IF(F10&lt;4,"F")))))))))</f>
        <v>B+</v>
      </c>
      <c r="H10" s="3" t="str">
        <f t="shared" ref="H10:H73" si="1">IF(G10="A+","4,0",IF(G10="A","3,8",IF(G10="B+","3,5",IF(G10="B","3,0",IF(G10="C+","2,5",IF(G10="C","2,0",IF(G10="D+","1,5",IF(G10="D","1,0","0,0"))))))))</f>
        <v>3,5</v>
      </c>
      <c r="I10" s="53">
        <v>6.1</v>
      </c>
      <c r="J10" s="11" t="str">
        <f t="shared" ref="J10:J56" si="2">IF(I10&gt;=9.5,"A+",IF(I10&gt;=8.5,"A",IF(I10&gt;=8,"B+",IF(I10&gt;=7,"B",IF(I10&gt;=6.5,"C+",IF(I10&gt;=5.5,"C",IF(I10&gt;=5,"D+",IF(I10&gt;=4,"D",IF(I10&lt;4,"F")))))))))</f>
        <v>C</v>
      </c>
      <c r="K10" s="3" t="str">
        <f t="shared" ref="K10:K73" si="3">IF(J10="A+","4,0",IF(J10="A","3,8",IF(J10="B+","3,5",IF(J10="B","3,0",IF(J10="C+","2,5",IF(J10="C","2,0",IF(J10="D+","1,5",IF(J10="D","1,0","0,0"))))))))</f>
        <v>2,0</v>
      </c>
      <c r="L10" s="53">
        <v>7</v>
      </c>
      <c r="M10" s="11" t="str">
        <f t="shared" ref="M10:M56" si="4">IF(L10&gt;=9.5,"A+",IF(L10&gt;=8.5,"A",IF(L10&gt;=8,"B+",IF(L10&gt;=7,"B",IF(L10&gt;=6.5,"C+",IF(L10&gt;=5.5,"C",IF(L10&gt;=5,"D+",IF(L10&gt;=4,"D",IF(L10&lt;4,"F")))))))))</f>
        <v>B</v>
      </c>
      <c r="N10" s="3" t="str">
        <f t="shared" ref="N10:N73" si="5">IF(M10="A+","4,0",IF(M10="A","3,8",IF(M10="B+","3,5",IF(M10="B","3,0",IF(M10="C+","2,5",IF(M10="C","2,0",IF(M10="D+","1,5",IF(M10="D","1,0","0,0"))))))))</f>
        <v>3,0</v>
      </c>
      <c r="O10" s="53">
        <v>7.4</v>
      </c>
      <c r="P10" s="11" t="str">
        <f t="shared" ref="P10:P56" si="6">IF(O10&gt;=9.5,"A+",IF(O10&gt;=8.5,"A",IF(O10&gt;=8,"B+",IF(O10&gt;=7,"B",IF(O10&gt;=6.5,"C+",IF(O10&gt;=5.5,"C",IF(O10&gt;=5,"D+",IF(O10&gt;=4,"D",IF(O10&lt;4,"F")))))))))</f>
        <v>B</v>
      </c>
      <c r="Q10" s="3" t="str">
        <f t="shared" ref="Q10:Q73" si="7">IF(P10="A+","4,0",IF(P10="A","3,8",IF(P10="B+","3,5",IF(P10="B","3,0",IF(P10="C+","2,5",IF(P10="C","2,0",IF(P10="D+","1,5",IF(P10="D","1,0","0,0"))))))))</f>
        <v>3,0</v>
      </c>
      <c r="R10" s="53">
        <v>6.9</v>
      </c>
      <c r="S10" s="11" t="str">
        <f t="shared" ref="S10:S56" si="8">IF(R10&gt;=9.5,"A+",IF(R10&gt;=8.5,"A",IF(R10&gt;=8,"B+",IF(R10&gt;=7,"B",IF(R10&gt;=6.5,"C+",IF(R10&gt;=5.5,"C",IF(R10&gt;=5,"D+",IF(R10&gt;=4,"D",IF(R10&lt;4,"F")))))))))</f>
        <v>C+</v>
      </c>
      <c r="T10" s="3" t="str">
        <f t="shared" ref="T10:T73" si="9">IF(S10="A+","4,0",IF(S10="A","3,8",IF(S10="B+","3,5",IF(S10="B","3,0",IF(S10="C+","2,5",IF(S10="C","2,0",IF(S10="D+","1,5",IF(S10="D","1,0","0,0"))))))))</f>
        <v>2,5</v>
      </c>
      <c r="U10" s="53">
        <v>8.1</v>
      </c>
      <c r="V10" s="11" t="str">
        <f t="shared" ref="V10:V56" si="10">IF(U10&gt;=9.5,"A+",IF(U10&gt;=8.5,"A",IF(U10&gt;=8,"B+",IF(U10&gt;=7,"B",IF(U10&gt;=6.5,"C+",IF(U10&gt;=5.5,"C",IF(U10&gt;=5,"D+",IF(U10&gt;=4,"D",IF(U10&lt;4,"F")))))))))</f>
        <v>B+</v>
      </c>
      <c r="W10" s="3" t="str">
        <f t="shared" ref="W10:W73" si="11">IF(V10="A+","4,0",IF(V10="A","3,8",IF(V10="B+","3,5",IF(V10="B","3,0",IF(V10="C+","2,5",IF(V10="C","2,0",IF(V10="D+","1,5",IF(V10="D","1,0","0,0"))))))))</f>
        <v>3,5</v>
      </c>
      <c r="X10" s="53">
        <v>7.1</v>
      </c>
      <c r="Y10" s="11" t="str">
        <f t="shared" ref="Y10:Y56" si="12">IF(X10&gt;=9.5,"A+",IF(X10&gt;=8.5,"A",IF(X10&gt;=8,"B+",IF(X10&gt;=7,"B",IF(X10&gt;=6.5,"C+",IF(X10&gt;=5.5,"C",IF(X10&gt;=5,"D+",IF(X10&gt;=4,"D",IF(X10&lt;4,"F")))))))))</f>
        <v>B</v>
      </c>
      <c r="Z10" s="3" t="str">
        <f t="shared" ref="Z10:Z73" si="13">IF(Y10="A+","4,0",IF(Y10="A","3,8",IF(Y10="B+","3,5",IF(Y10="B","3,0",IF(Y10="C+","2,5",IF(Y10="C","2,0",IF(Y10="D+","1,5",IF(Y10="D","1,0","0,0"))))))))</f>
        <v>3,0</v>
      </c>
      <c r="AA10" s="53">
        <v>7.4</v>
      </c>
      <c r="AB10" s="11" t="str">
        <f t="shared" ref="AB10:AB56" si="14">IF(AA10&gt;=9.5,"A+",IF(AA10&gt;=8.5,"A",IF(AA10&gt;=8,"B+",IF(AA10&gt;=7,"B",IF(AA10&gt;=6.5,"C+",IF(AA10&gt;=5.5,"C",IF(AA10&gt;=5,"D+",IF(AA10&gt;=4,"D",IF(AA10&lt;4,"F")))))))))</f>
        <v>B</v>
      </c>
      <c r="AC10" s="3" t="str">
        <f t="shared" ref="AC10:AC73" si="15">IF(AB10="A+","4,0",IF(AB10="A","3,8",IF(AB10="B+","3,5",IF(AB10="B","3,0",IF(AB10="C+","2,5",IF(AB10="C","2,0",IF(AB10="D+","1,5",IF(AB10="D","1,0","0,0"))))))))</f>
        <v>3,0</v>
      </c>
      <c r="AD10" s="53">
        <v>7.6</v>
      </c>
      <c r="AE10" s="11" t="str">
        <f t="shared" ref="AE10:AE56" si="16">IF(AD10&gt;=9.5,"A+",IF(AD10&gt;=8.5,"A",IF(AD10&gt;=8,"B+",IF(AD10&gt;=7,"B",IF(AD10&gt;=6.5,"C+",IF(AD10&gt;=5.5,"C",IF(AD10&gt;=5,"D+",IF(AD10&gt;=4,"D",IF(AD10&lt;4,"F")))))))))</f>
        <v>B</v>
      </c>
      <c r="AF10" s="3" t="str">
        <f t="shared" ref="AF10:AF73" si="17">IF(AE10="A+","4,0",IF(AE10="A","3,8",IF(AE10="B+","3,5",IF(AE10="B","3,0",IF(AE10="C+","2,5",IF(AE10="C","2,0",IF(AE10="D+","1,5",IF(AE10="D","1,0","0,0"))))))))</f>
        <v>3,0</v>
      </c>
      <c r="AG10" s="9">
        <f t="shared" ref="AG10:AG56" si="18">F10*$F$7+I10*$I$7+L10*$L$7+O10*$O$7+R10*$R$7+U10*$U$7+X10*$X$7+AA10*$AA$7+AD10*$AD$7</f>
        <v>175.7</v>
      </c>
      <c r="AH10" s="10">
        <f t="shared" ref="AH10:AH56" si="19">AG10/$AG$7</f>
        <v>7.3208333333333329</v>
      </c>
      <c r="AI10" s="9">
        <f t="shared" ref="AI10:AI56" si="20">H10*$F$7+K10*$I$7+N10*$L$7+Q10*$O$7+T10*$R$7+W10*$U$7+Z10*$X$7+AC10*$AA$7+AF10*$AD$7</f>
        <v>71</v>
      </c>
      <c r="AJ10" s="10">
        <f t="shared" ref="AJ10:AJ56" si="21">AI10/$AG$7</f>
        <v>2.9583333333333335</v>
      </c>
      <c r="AK10" t="str">
        <f>VLOOKUP(B10,Tổng!$B$7:$V$79,21,0)</f>
        <v>Đợt 1</v>
      </c>
    </row>
    <row r="11" spans="1:38">
      <c r="A11" s="1" t="s">
        <v>18</v>
      </c>
      <c r="B11" s="45" t="s">
        <v>25</v>
      </c>
      <c r="C11" s="2" t="s">
        <v>26</v>
      </c>
      <c r="D11" s="2" t="s">
        <v>27</v>
      </c>
      <c r="E11" s="1" t="s">
        <v>28</v>
      </c>
      <c r="F11" s="53">
        <v>8.4</v>
      </c>
      <c r="G11" s="11" t="str">
        <f t="shared" si="0"/>
        <v>B+</v>
      </c>
      <c r="H11" s="3" t="str">
        <f t="shared" si="1"/>
        <v>3,5</v>
      </c>
      <c r="I11" s="53">
        <v>7.3</v>
      </c>
      <c r="J11" s="11" t="str">
        <f t="shared" si="2"/>
        <v>B</v>
      </c>
      <c r="K11" s="3" t="str">
        <f t="shared" si="3"/>
        <v>3,0</v>
      </c>
      <c r="L11" s="53">
        <v>7</v>
      </c>
      <c r="M11" s="11" t="str">
        <f t="shared" si="4"/>
        <v>B</v>
      </c>
      <c r="N11" s="3" t="str">
        <f t="shared" si="5"/>
        <v>3,0</v>
      </c>
      <c r="O11" s="53">
        <v>7.4</v>
      </c>
      <c r="P11" s="11" t="str">
        <f t="shared" si="6"/>
        <v>B</v>
      </c>
      <c r="Q11" s="3" t="str">
        <f t="shared" si="7"/>
        <v>3,0</v>
      </c>
      <c r="R11" s="53">
        <v>6.9</v>
      </c>
      <c r="S11" s="11" t="str">
        <f t="shared" si="8"/>
        <v>C+</v>
      </c>
      <c r="T11" s="3" t="str">
        <f t="shared" si="9"/>
        <v>2,5</v>
      </c>
      <c r="U11" s="53">
        <v>8.1</v>
      </c>
      <c r="V11" s="11" t="str">
        <f t="shared" si="10"/>
        <v>B+</v>
      </c>
      <c r="W11" s="3" t="str">
        <f t="shared" si="11"/>
        <v>3,5</v>
      </c>
      <c r="X11" s="53">
        <v>6.2</v>
      </c>
      <c r="Y11" s="11" t="str">
        <f t="shared" si="12"/>
        <v>C</v>
      </c>
      <c r="Z11" s="3" t="str">
        <f t="shared" si="13"/>
        <v>2,0</v>
      </c>
      <c r="AA11" s="53">
        <v>6.8</v>
      </c>
      <c r="AB11" s="11" t="str">
        <f t="shared" si="14"/>
        <v>C+</v>
      </c>
      <c r="AC11" s="3" t="str">
        <f t="shared" si="15"/>
        <v>2,5</v>
      </c>
      <c r="AD11" s="53">
        <v>7.6</v>
      </c>
      <c r="AE11" s="11" t="str">
        <f t="shared" si="16"/>
        <v>B</v>
      </c>
      <c r="AF11" s="3" t="str">
        <f t="shared" si="17"/>
        <v>3,0</v>
      </c>
      <c r="AG11" s="9">
        <f t="shared" si="18"/>
        <v>174.39999999999998</v>
      </c>
      <c r="AH11" s="10">
        <f t="shared" si="19"/>
        <v>7.2666666666666657</v>
      </c>
      <c r="AI11" s="9">
        <f t="shared" si="20"/>
        <v>68.5</v>
      </c>
      <c r="AJ11" s="10">
        <f t="shared" si="21"/>
        <v>2.8541666666666665</v>
      </c>
      <c r="AK11" t="str">
        <f>VLOOKUP(B11,Tổng!$B$7:$V$79,21,0)</f>
        <v>Đợt 1</v>
      </c>
    </row>
    <row r="12" spans="1:38">
      <c r="A12" s="1" t="s">
        <v>19</v>
      </c>
      <c r="B12" s="45" t="s">
        <v>30</v>
      </c>
      <c r="C12" s="2" t="s">
        <v>31</v>
      </c>
      <c r="D12" s="2" t="s">
        <v>32</v>
      </c>
      <c r="E12" s="1" t="s">
        <v>33</v>
      </c>
      <c r="F12" s="53">
        <v>7.3</v>
      </c>
      <c r="G12" s="11" t="str">
        <f t="shared" si="0"/>
        <v>B</v>
      </c>
      <c r="H12" s="3" t="str">
        <f t="shared" si="1"/>
        <v>3,0</v>
      </c>
      <c r="I12" s="53">
        <v>7.2</v>
      </c>
      <c r="J12" s="11" t="str">
        <f t="shared" si="2"/>
        <v>B</v>
      </c>
      <c r="K12" s="3" t="str">
        <f t="shared" si="3"/>
        <v>3,0</v>
      </c>
      <c r="L12" s="53">
        <v>4.2</v>
      </c>
      <c r="M12" s="11" t="str">
        <f t="shared" si="4"/>
        <v>D</v>
      </c>
      <c r="N12" s="3" t="str">
        <f t="shared" si="5"/>
        <v>1,0</v>
      </c>
      <c r="O12" s="53">
        <v>7.4</v>
      </c>
      <c r="P12" s="11" t="str">
        <f t="shared" si="6"/>
        <v>B</v>
      </c>
      <c r="Q12" s="3" t="str">
        <f t="shared" si="7"/>
        <v>3,0</v>
      </c>
      <c r="R12" s="53">
        <v>4.2</v>
      </c>
      <c r="S12" s="11" t="str">
        <f t="shared" si="8"/>
        <v>D</v>
      </c>
      <c r="T12" s="3" t="str">
        <f t="shared" si="9"/>
        <v>1,0</v>
      </c>
      <c r="U12" s="53">
        <v>8.1</v>
      </c>
      <c r="V12" s="11" t="str">
        <f t="shared" si="10"/>
        <v>B+</v>
      </c>
      <c r="W12" s="3" t="str">
        <f t="shared" si="11"/>
        <v>3,5</v>
      </c>
      <c r="X12" s="53">
        <v>6.5</v>
      </c>
      <c r="Y12" s="11" t="str">
        <f t="shared" si="12"/>
        <v>C+</v>
      </c>
      <c r="Z12" s="3" t="str">
        <f t="shared" si="13"/>
        <v>2,5</v>
      </c>
      <c r="AA12" s="53">
        <v>7.4</v>
      </c>
      <c r="AB12" s="11" t="str">
        <f t="shared" si="14"/>
        <v>B</v>
      </c>
      <c r="AC12" s="3" t="str">
        <f t="shared" si="15"/>
        <v>3,0</v>
      </c>
      <c r="AD12" s="53">
        <v>8.5</v>
      </c>
      <c r="AE12" s="11" t="str">
        <f t="shared" si="16"/>
        <v>A</v>
      </c>
      <c r="AF12" s="3" t="str">
        <f t="shared" si="17"/>
        <v>3,8</v>
      </c>
      <c r="AG12" s="9">
        <f t="shared" si="18"/>
        <v>163.69999999999999</v>
      </c>
      <c r="AH12" s="10">
        <f t="shared" si="19"/>
        <v>6.8208333333333329</v>
      </c>
      <c r="AI12" s="9">
        <f t="shared" si="20"/>
        <v>64.400000000000006</v>
      </c>
      <c r="AJ12" s="10">
        <f t="shared" si="21"/>
        <v>2.6833333333333336</v>
      </c>
      <c r="AK12" t="str">
        <f>VLOOKUP(B12,Tổng!$B$7:$V$79,21,0)</f>
        <v>Đợt 1</v>
      </c>
    </row>
    <row r="13" spans="1:38">
      <c r="A13" s="1" t="s">
        <v>24</v>
      </c>
      <c r="B13" s="45" t="s">
        <v>35</v>
      </c>
      <c r="C13" s="2" t="s">
        <v>36</v>
      </c>
      <c r="D13" s="2" t="s">
        <v>37</v>
      </c>
      <c r="E13" s="1" t="s">
        <v>38</v>
      </c>
      <c r="F13" s="53">
        <v>4.5</v>
      </c>
      <c r="G13" s="11" t="str">
        <f t="shared" si="0"/>
        <v>D</v>
      </c>
      <c r="H13" s="3" t="str">
        <f t="shared" si="1"/>
        <v>1,0</v>
      </c>
      <c r="I13" s="53">
        <v>6.8</v>
      </c>
      <c r="J13" s="11" t="str">
        <f t="shared" si="2"/>
        <v>C+</v>
      </c>
      <c r="K13" s="3" t="str">
        <f t="shared" si="3"/>
        <v>2,5</v>
      </c>
      <c r="L13" s="53">
        <v>6.4</v>
      </c>
      <c r="M13" s="11" t="str">
        <f t="shared" si="4"/>
        <v>C</v>
      </c>
      <c r="N13" s="3" t="str">
        <f t="shared" si="5"/>
        <v>2,0</v>
      </c>
      <c r="O13" s="53">
        <v>6.8</v>
      </c>
      <c r="P13" s="11" t="str">
        <f t="shared" si="6"/>
        <v>C+</v>
      </c>
      <c r="Q13" s="3" t="str">
        <f t="shared" si="7"/>
        <v>2,5</v>
      </c>
      <c r="R13" s="53">
        <v>5.7</v>
      </c>
      <c r="S13" s="11" t="str">
        <f t="shared" si="8"/>
        <v>C</v>
      </c>
      <c r="T13" s="3" t="str">
        <f t="shared" si="9"/>
        <v>2,0</v>
      </c>
      <c r="U13" s="53">
        <v>8.1</v>
      </c>
      <c r="V13" s="11" t="str">
        <f t="shared" si="10"/>
        <v>B+</v>
      </c>
      <c r="W13" s="3" t="str">
        <f t="shared" si="11"/>
        <v>3,5</v>
      </c>
      <c r="X13" s="53">
        <v>6.2</v>
      </c>
      <c r="Y13" s="11" t="str">
        <f t="shared" si="12"/>
        <v>C</v>
      </c>
      <c r="Z13" s="3" t="str">
        <f t="shared" si="13"/>
        <v>2,0</v>
      </c>
      <c r="AA13" s="53">
        <v>7.4</v>
      </c>
      <c r="AB13" s="11" t="str">
        <f t="shared" si="14"/>
        <v>B</v>
      </c>
      <c r="AC13" s="3" t="str">
        <f t="shared" si="15"/>
        <v>3,0</v>
      </c>
      <c r="AD13" s="53">
        <v>7.5</v>
      </c>
      <c r="AE13" s="11" t="str">
        <f t="shared" si="16"/>
        <v>B</v>
      </c>
      <c r="AF13" s="3" t="str">
        <f t="shared" si="17"/>
        <v>3,0</v>
      </c>
      <c r="AG13" s="9">
        <f t="shared" si="18"/>
        <v>160.5</v>
      </c>
      <c r="AH13" s="10">
        <f t="shared" si="19"/>
        <v>6.6875</v>
      </c>
      <c r="AI13" s="9">
        <f t="shared" si="20"/>
        <v>59</v>
      </c>
      <c r="AJ13" s="10">
        <f t="shared" si="21"/>
        <v>2.4583333333333335</v>
      </c>
      <c r="AK13" t="str">
        <f>VLOOKUP(B13,Tổng!$B$7:$V$79,21,0)</f>
        <v>Đợt 1</v>
      </c>
    </row>
    <row r="14" spans="1:38">
      <c r="A14" s="1" t="s">
        <v>29</v>
      </c>
      <c r="B14" s="45" t="s">
        <v>40</v>
      </c>
      <c r="C14" s="2" t="s">
        <v>41</v>
      </c>
      <c r="D14" s="2" t="s">
        <v>42</v>
      </c>
      <c r="E14" s="1" t="s">
        <v>43</v>
      </c>
      <c r="F14" s="53">
        <v>4.2</v>
      </c>
      <c r="G14" s="11" t="str">
        <f t="shared" si="0"/>
        <v>D</v>
      </c>
      <c r="H14" s="3" t="str">
        <f t="shared" si="1"/>
        <v>1,0</v>
      </c>
      <c r="I14" s="53">
        <v>4.2</v>
      </c>
      <c r="J14" s="11" t="str">
        <f t="shared" si="2"/>
        <v>D</v>
      </c>
      <c r="K14" s="3" t="str">
        <f t="shared" si="3"/>
        <v>1,0</v>
      </c>
      <c r="L14" s="54">
        <v>3.6</v>
      </c>
      <c r="M14" s="48" t="str">
        <f t="shared" si="4"/>
        <v>F</v>
      </c>
      <c r="N14" s="3" t="str">
        <f t="shared" si="5"/>
        <v>0,0</v>
      </c>
      <c r="O14" s="53">
        <v>7.4</v>
      </c>
      <c r="P14" s="11" t="str">
        <f t="shared" si="6"/>
        <v>B</v>
      </c>
      <c r="Q14" s="3" t="str">
        <f t="shared" si="7"/>
        <v>3,0</v>
      </c>
      <c r="R14" s="54">
        <v>3.6</v>
      </c>
      <c r="S14" s="48" t="str">
        <f t="shared" si="8"/>
        <v>F</v>
      </c>
      <c r="T14" s="3" t="str">
        <f t="shared" si="9"/>
        <v>0,0</v>
      </c>
      <c r="U14" s="53">
        <v>7.5</v>
      </c>
      <c r="V14" s="11" t="str">
        <f t="shared" si="10"/>
        <v>B</v>
      </c>
      <c r="W14" s="3" t="str">
        <f t="shared" si="11"/>
        <v>3,0</v>
      </c>
      <c r="X14" s="53">
        <v>4.8</v>
      </c>
      <c r="Y14" s="11" t="str">
        <f t="shared" si="12"/>
        <v>D</v>
      </c>
      <c r="Z14" s="3" t="str">
        <f t="shared" si="13"/>
        <v>1,0</v>
      </c>
      <c r="AA14" s="53">
        <v>8</v>
      </c>
      <c r="AB14" s="11" t="str">
        <f t="shared" si="14"/>
        <v>B+</v>
      </c>
      <c r="AC14" s="3" t="str">
        <f t="shared" si="15"/>
        <v>3,5</v>
      </c>
      <c r="AD14" s="53">
        <v>7</v>
      </c>
      <c r="AE14" s="11" t="str">
        <f t="shared" si="16"/>
        <v>B</v>
      </c>
      <c r="AF14" s="3" t="str">
        <f t="shared" si="17"/>
        <v>3,0</v>
      </c>
      <c r="AG14" s="9">
        <f t="shared" si="18"/>
        <v>138.9</v>
      </c>
      <c r="AH14" s="10">
        <f t="shared" si="19"/>
        <v>5.7875000000000005</v>
      </c>
      <c r="AI14" s="9">
        <f t="shared" si="20"/>
        <v>44.5</v>
      </c>
      <c r="AJ14" s="10">
        <f t="shared" si="21"/>
        <v>1.8541666666666667</v>
      </c>
      <c r="AK14">
        <f>VLOOKUP(B14,Tổng!$B$7:$V$79,21,0)</f>
        <v>0</v>
      </c>
      <c r="AL14" s="51" t="s">
        <v>407</v>
      </c>
    </row>
    <row r="15" spans="1:38">
      <c r="A15" s="1" t="s">
        <v>34</v>
      </c>
      <c r="B15" s="45" t="s">
        <v>45</v>
      </c>
      <c r="C15" s="2" t="s">
        <v>46</v>
      </c>
      <c r="D15" s="2" t="s">
        <v>42</v>
      </c>
      <c r="E15" s="1" t="s">
        <v>47</v>
      </c>
      <c r="F15" s="53">
        <v>4.2</v>
      </c>
      <c r="G15" s="11" t="str">
        <f t="shared" si="0"/>
        <v>D</v>
      </c>
      <c r="H15" s="3" t="str">
        <f t="shared" si="1"/>
        <v>1,0</v>
      </c>
      <c r="I15" s="53">
        <v>6.9</v>
      </c>
      <c r="J15" s="11" t="str">
        <f t="shared" si="2"/>
        <v>C+</v>
      </c>
      <c r="K15" s="3" t="str">
        <f t="shared" si="3"/>
        <v>2,5</v>
      </c>
      <c r="L15" s="53">
        <v>4.2</v>
      </c>
      <c r="M15" s="11" t="str">
        <f t="shared" si="4"/>
        <v>D</v>
      </c>
      <c r="N15" s="3" t="str">
        <f t="shared" si="5"/>
        <v>1,0</v>
      </c>
      <c r="O15" s="53">
        <v>7.4</v>
      </c>
      <c r="P15" s="11" t="str">
        <f t="shared" si="6"/>
        <v>B</v>
      </c>
      <c r="Q15" s="3" t="str">
        <f t="shared" si="7"/>
        <v>3,0</v>
      </c>
      <c r="R15" s="53">
        <v>7.6</v>
      </c>
      <c r="S15" s="11" t="str">
        <f t="shared" si="8"/>
        <v>B</v>
      </c>
      <c r="T15" s="3" t="str">
        <f t="shared" si="9"/>
        <v>3,0</v>
      </c>
      <c r="U15" s="53">
        <v>8.1</v>
      </c>
      <c r="V15" s="11" t="str">
        <f t="shared" si="10"/>
        <v>B+</v>
      </c>
      <c r="W15" s="3" t="str">
        <f t="shared" si="11"/>
        <v>3,5</v>
      </c>
      <c r="X15" s="54">
        <v>3.3</v>
      </c>
      <c r="Y15" s="48" t="str">
        <f t="shared" si="12"/>
        <v>F</v>
      </c>
      <c r="Z15" s="3" t="str">
        <f t="shared" si="13"/>
        <v>0,0</v>
      </c>
      <c r="AA15" s="53">
        <v>8</v>
      </c>
      <c r="AB15" s="11" t="str">
        <f t="shared" si="14"/>
        <v>B+</v>
      </c>
      <c r="AC15" s="3" t="str">
        <f t="shared" si="15"/>
        <v>3,5</v>
      </c>
      <c r="AD15" s="53">
        <v>8.4</v>
      </c>
      <c r="AE15" s="11" t="str">
        <f t="shared" si="16"/>
        <v>B+</v>
      </c>
      <c r="AF15" s="3" t="str">
        <f t="shared" si="17"/>
        <v>3,5</v>
      </c>
      <c r="AG15" s="9">
        <f t="shared" si="18"/>
        <v>159</v>
      </c>
      <c r="AH15" s="10">
        <f t="shared" si="19"/>
        <v>6.625</v>
      </c>
      <c r="AI15" s="9">
        <f t="shared" si="20"/>
        <v>58.5</v>
      </c>
      <c r="AJ15" s="10">
        <f t="shared" si="21"/>
        <v>2.4375</v>
      </c>
      <c r="AK15">
        <f>VLOOKUP(B15,Tổng!$B$7:$V$79,21,0)</f>
        <v>0</v>
      </c>
      <c r="AL15" s="51" t="s">
        <v>407</v>
      </c>
    </row>
    <row r="16" spans="1:38">
      <c r="A16" s="1" t="s">
        <v>39</v>
      </c>
      <c r="B16" s="45" t="s">
        <v>50</v>
      </c>
      <c r="C16" s="2" t="s">
        <v>51</v>
      </c>
      <c r="D16" s="2" t="s">
        <v>52</v>
      </c>
      <c r="E16" s="1" t="s">
        <v>53</v>
      </c>
      <c r="F16" s="53">
        <v>8.4</v>
      </c>
      <c r="G16" s="11" t="str">
        <f t="shared" si="0"/>
        <v>B+</v>
      </c>
      <c r="H16" s="3" t="str">
        <f t="shared" si="1"/>
        <v>3,5</v>
      </c>
      <c r="I16" s="53">
        <v>7.8</v>
      </c>
      <c r="J16" s="11" t="str">
        <f t="shared" si="2"/>
        <v>B</v>
      </c>
      <c r="K16" s="3" t="str">
        <f t="shared" si="3"/>
        <v>3,0</v>
      </c>
      <c r="L16" s="53">
        <v>6.8</v>
      </c>
      <c r="M16" s="11" t="str">
        <f t="shared" si="4"/>
        <v>C+</v>
      </c>
      <c r="N16" s="3" t="str">
        <f t="shared" si="5"/>
        <v>2,5</v>
      </c>
      <c r="O16" s="53">
        <v>7.1</v>
      </c>
      <c r="P16" s="11" t="str">
        <f t="shared" si="6"/>
        <v>B</v>
      </c>
      <c r="Q16" s="3" t="str">
        <f t="shared" si="7"/>
        <v>3,0</v>
      </c>
      <c r="R16" s="53">
        <v>7.2</v>
      </c>
      <c r="S16" s="11" t="str">
        <f t="shared" si="8"/>
        <v>B</v>
      </c>
      <c r="T16" s="3" t="str">
        <f t="shared" si="9"/>
        <v>3,0</v>
      </c>
      <c r="U16" s="53">
        <v>8.1</v>
      </c>
      <c r="V16" s="11" t="str">
        <f t="shared" si="10"/>
        <v>B+</v>
      </c>
      <c r="W16" s="3" t="str">
        <f t="shared" si="11"/>
        <v>3,5</v>
      </c>
      <c r="X16" s="53">
        <v>6.5</v>
      </c>
      <c r="Y16" s="11" t="str">
        <f t="shared" si="12"/>
        <v>C+</v>
      </c>
      <c r="Z16" s="3" t="str">
        <f t="shared" si="13"/>
        <v>2,5</v>
      </c>
      <c r="AA16" s="53">
        <v>7.4</v>
      </c>
      <c r="AB16" s="11" t="str">
        <f t="shared" si="14"/>
        <v>B</v>
      </c>
      <c r="AC16" s="3" t="str">
        <f t="shared" si="15"/>
        <v>3,0</v>
      </c>
      <c r="AD16" s="53">
        <v>6.9</v>
      </c>
      <c r="AE16" s="11" t="str">
        <f t="shared" si="16"/>
        <v>C+</v>
      </c>
      <c r="AF16" s="3" t="str">
        <f t="shared" si="17"/>
        <v>2,5</v>
      </c>
      <c r="AG16" s="9">
        <f t="shared" si="18"/>
        <v>175.59999999999997</v>
      </c>
      <c r="AH16" s="10">
        <f t="shared" si="19"/>
        <v>7.3166666666666655</v>
      </c>
      <c r="AI16" s="9">
        <f t="shared" si="20"/>
        <v>70.5</v>
      </c>
      <c r="AJ16" s="10">
        <f t="shared" si="21"/>
        <v>2.9375</v>
      </c>
      <c r="AK16">
        <f>VLOOKUP(B16,Tổng!$B$7:$V$79,21,0)</f>
        <v>0</v>
      </c>
    </row>
    <row r="17" spans="1:38">
      <c r="A17" s="1" t="s">
        <v>44</v>
      </c>
      <c r="B17" s="45" t="s">
        <v>56</v>
      </c>
      <c r="C17" s="2" t="s">
        <v>57</v>
      </c>
      <c r="D17" s="2" t="s">
        <v>58</v>
      </c>
      <c r="E17" s="1" t="s">
        <v>59</v>
      </c>
      <c r="F17" s="53">
        <v>7.9</v>
      </c>
      <c r="G17" s="11" t="str">
        <f t="shared" si="0"/>
        <v>B</v>
      </c>
      <c r="H17" s="3" t="str">
        <f t="shared" si="1"/>
        <v>3,0</v>
      </c>
      <c r="I17" s="53">
        <v>6.6</v>
      </c>
      <c r="J17" s="11" t="str">
        <f t="shared" si="2"/>
        <v>C+</v>
      </c>
      <c r="K17" s="3" t="str">
        <f t="shared" si="3"/>
        <v>2,5</v>
      </c>
      <c r="L17" s="53">
        <v>7</v>
      </c>
      <c r="M17" s="11" t="str">
        <f t="shared" si="4"/>
        <v>B</v>
      </c>
      <c r="N17" s="3" t="str">
        <f t="shared" si="5"/>
        <v>3,0</v>
      </c>
      <c r="O17" s="53">
        <v>7.4</v>
      </c>
      <c r="P17" s="11" t="str">
        <f t="shared" si="6"/>
        <v>B</v>
      </c>
      <c r="Q17" s="3" t="str">
        <f t="shared" si="7"/>
        <v>3,0</v>
      </c>
      <c r="R17" s="53">
        <v>6.9</v>
      </c>
      <c r="S17" s="11" t="str">
        <f t="shared" si="8"/>
        <v>C+</v>
      </c>
      <c r="T17" s="3" t="str">
        <f t="shared" si="9"/>
        <v>2,5</v>
      </c>
      <c r="U17" s="53">
        <v>8.1</v>
      </c>
      <c r="V17" s="11" t="str">
        <f t="shared" si="10"/>
        <v>B+</v>
      </c>
      <c r="W17" s="3" t="str">
        <f t="shared" si="11"/>
        <v>3,5</v>
      </c>
      <c r="X17" s="53">
        <v>7.4</v>
      </c>
      <c r="Y17" s="11" t="str">
        <f t="shared" si="12"/>
        <v>B</v>
      </c>
      <c r="Z17" s="3" t="str">
        <f t="shared" si="13"/>
        <v>3,0</v>
      </c>
      <c r="AA17" s="53">
        <v>6.8</v>
      </c>
      <c r="AB17" s="11" t="str">
        <f t="shared" si="14"/>
        <v>C+</v>
      </c>
      <c r="AC17" s="3" t="str">
        <f t="shared" si="15"/>
        <v>2,5</v>
      </c>
      <c r="AD17" s="53">
        <v>8.1999999999999993</v>
      </c>
      <c r="AE17" s="11" t="str">
        <f t="shared" si="16"/>
        <v>B+</v>
      </c>
      <c r="AF17" s="3" t="str">
        <f t="shared" si="17"/>
        <v>3,5</v>
      </c>
      <c r="AG17" s="9">
        <f t="shared" si="18"/>
        <v>177.4</v>
      </c>
      <c r="AH17" s="10">
        <f t="shared" si="19"/>
        <v>7.3916666666666666</v>
      </c>
      <c r="AI17" s="9">
        <f t="shared" si="20"/>
        <v>71</v>
      </c>
      <c r="AJ17" s="10">
        <f t="shared" si="21"/>
        <v>2.9583333333333335</v>
      </c>
      <c r="AK17" t="str">
        <f>VLOOKUP(B17,Tổng!$B$7:$V$79,21,0)</f>
        <v>Đợt 1</v>
      </c>
    </row>
    <row r="18" spans="1:38">
      <c r="A18" s="1" t="s">
        <v>48</v>
      </c>
      <c r="B18" s="45" t="s">
        <v>65</v>
      </c>
      <c r="C18" s="2" t="s">
        <v>36</v>
      </c>
      <c r="D18" s="2" t="s">
        <v>63</v>
      </c>
      <c r="E18" s="1" t="s">
        <v>66</v>
      </c>
      <c r="F18" s="53">
        <v>7.7</v>
      </c>
      <c r="G18" s="11" t="str">
        <f t="shared" si="0"/>
        <v>B</v>
      </c>
      <c r="H18" s="3" t="str">
        <f t="shared" si="1"/>
        <v>3,0</v>
      </c>
      <c r="I18" s="53">
        <v>7.4</v>
      </c>
      <c r="J18" s="11" t="str">
        <f t="shared" si="2"/>
        <v>B</v>
      </c>
      <c r="K18" s="3" t="str">
        <f t="shared" si="3"/>
        <v>3,0</v>
      </c>
      <c r="L18" s="53">
        <v>7.6</v>
      </c>
      <c r="M18" s="11" t="str">
        <f t="shared" si="4"/>
        <v>B</v>
      </c>
      <c r="N18" s="3" t="str">
        <f t="shared" si="5"/>
        <v>3,0</v>
      </c>
      <c r="O18" s="53">
        <v>8</v>
      </c>
      <c r="P18" s="11" t="str">
        <f t="shared" si="6"/>
        <v>B+</v>
      </c>
      <c r="Q18" s="3" t="str">
        <f t="shared" si="7"/>
        <v>3,5</v>
      </c>
      <c r="R18" s="53">
        <v>4.2</v>
      </c>
      <c r="S18" s="11" t="str">
        <f t="shared" si="8"/>
        <v>D</v>
      </c>
      <c r="T18" s="3" t="str">
        <f t="shared" si="9"/>
        <v>1,0</v>
      </c>
      <c r="U18" s="53">
        <v>8.1</v>
      </c>
      <c r="V18" s="11" t="str">
        <f t="shared" si="10"/>
        <v>B+</v>
      </c>
      <c r="W18" s="3" t="str">
        <f t="shared" si="11"/>
        <v>3,5</v>
      </c>
      <c r="X18" s="53">
        <v>6.5</v>
      </c>
      <c r="Y18" s="11" t="str">
        <f t="shared" si="12"/>
        <v>C+</v>
      </c>
      <c r="Z18" s="3" t="str">
        <f t="shared" si="13"/>
        <v>2,5</v>
      </c>
      <c r="AA18" s="53">
        <v>8.1999999999999993</v>
      </c>
      <c r="AB18" s="11" t="str">
        <f t="shared" si="14"/>
        <v>B+</v>
      </c>
      <c r="AC18" s="3" t="str">
        <f t="shared" si="15"/>
        <v>3,5</v>
      </c>
      <c r="AD18" s="53">
        <v>7.6</v>
      </c>
      <c r="AE18" s="11" t="str">
        <f t="shared" si="16"/>
        <v>B</v>
      </c>
      <c r="AF18" s="3" t="str">
        <f t="shared" si="17"/>
        <v>3,0</v>
      </c>
      <c r="AG18" s="9">
        <f t="shared" si="18"/>
        <v>173.2</v>
      </c>
      <c r="AH18" s="10">
        <f t="shared" si="19"/>
        <v>7.2166666666666659</v>
      </c>
      <c r="AI18" s="9">
        <f t="shared" si="20"/>
        <v>69</v>
      </c>
      <c r="AJ18" s="10">
        <f t="shared" si="21"/>
        <v>2.875</v>
      </c>
      <c r="AK18" t="str">
        <f>VLOOKUP(B18,Tổng!$B$7:$V$79,21,0)</f>
        <v>Đợt 1</v>
      </c>
    </row>
    <row r="19" spans="1:38">
      <c r="A19" s="1" t="s">
        <v>49</v>
      </c>
      <c r="B19" s="45" t="s">
        <v>68</v>
      </c>
      <c r="C19" s="2" t="s">
        <v>69</v>
      </c>
      <c r="D19" s="2" t="s">
        <v>70</v>
      </c>
      <c r="E19" s="1" t="s">
        <v>71</v>
      </c>
      <c r="F19" s="53">
        <v>7.3</v>
      </c>
      <c r="G19" s="11" t="str">
        <f t="shared" si="0"/>
        <v>B</v>
      </c>
      <c r="H19" s="3" t="str">
        <f t="shared" si="1"/>
        <v>3,0</v>
      </c>
      <c r="I19" s="53">
        <v>7</v>
      </c>
      <c r="J19" s="11" t="str">
        <f t="shared" si="2"/>
        <v>B</v>
      </c>
      <c r="K19" s="3" t="str">
        <f t="shared" si="3"/>
        <v>3,0</v>
      </c>
      <c r="L19" s="53">
        <v>4.2</v>
      </c>
      <c r="M19" s="11" t="str">
        <f t="shared" si="4"/>
        <v>D</v>
      </c>
      <c r="N19" s="3" t="str">
        <f t="shared" si="5"/>
        <v>1,0</v>
      </c>
      <c r="O19" s="53">
        <v>7.1</v>
      </c>
      <c r="P19" s="11" t="str">
        <f t="shared" si="6"/>
        <v>B</v>
      </c>
      <c r="Q19" s="3" t="str">
        <f t="shared" si="7"/>
        <v>3,0</v>
      </c>
      <c r="R19" s="53">
        <v>6.9</v>
      </c>
      <c r="S19" s="11" t="str">
        <f t="shared" si="8"/>
        <v>C+</v>
      </c>
      <c r="T19" s="3" t="str">
        <f t="shared" si="9"/>
        <v>2,5</v>
      </c>
      <c r="U19" s="53">
        <v>8.1</v>
      </c>
      <c r="V19" s="11" t="str">
        <f t="shared" si="10"/>
        <v>B+</v>
      </c>
      <c r="W19" s="3" t="str">
        <f t="shared" si="11"/>
        <v>3,5</v>
      </c>
      <c r="X19" s="53">
        <v>7.5</v>
      </c>
      <c r="Y19" s="11" t="str">
        <f t="shared" si="12"/>
        <v>B</v>
      </c>
      <c r="Z19" s="3" t="str">
        <f t="shared" si="13"/>
        <v>3,0</v>
      </c>
      <c r="AA19" s="53">
        <v>7.4</v>
      </c>
      <c r="AB19" s="11" t="str">
        <f t="shared" si="14"/>
        <v>B</v>
      </c>
      <c r="AC19" s="3" t="str">
        <f t="shared" si="15"/>
        <v>3,0</v>
      </c>
      <c r="AD19" s="53">
        <v>7.5</v>
      </c>
      <c r="AE19" s="11" t="str">
        <f t="shared" si="16"/>
        <v>B</v>
      </c>
      <c r="AF19" s="3" t="str">
        <f t="shared" si="17"/>
        <v>3,0</v>
      </c>
      <c r="AG19" s="9">
        <f t="shared" si="18"/>
        <v>170.5</v>
      </c>
      <c r="AH19" s="10">
        <f t="shared" si="19"/>
        <v>7.104166666666667</v>
      </c>
      <c r="AI19" s="9">
        <f t="shared" si="20"/>
        <v>68</v>
      </c>
      <c r="AJ19" s="10">
        <f t="shared" si="21"/>
        <v>2.8333333333333335</v>
      </c>
      <c r="AK19" t="str">
        <f>VLOOKUP(B19,Tổng!$B$7:$V$79,21,0)</f>
        <v>Đợt 1</v>
      </c>
    </row>
    <row r="20" spans="1:38">
      <c r="A20" s="1" t="s">
        <v>54</v>
      </c>
      <c r="B20" s="45" t="s">
        <v>75</v>
      </c>
      <c r="C20" s="2" t="s">
        <v>76</v>
      </c>
      <c r="D20" s="2" t="s">
        <v>73</v>
      </c>
      <c r="E20" s="1" t="s">
        <v>77</v>
      </c>
      <c r="F20" s="53">
        <v>7.9</v>
      </c>
      <c r="G20" s="11" t="str">
        <f t="shared" si="0"/>
        <v>B</v>
      </c>
      <c r="H20" s="3" t="str">
        <f t="shared" si="1"/>
        <v>3,0</v>
      </c>
      <c r="I20" s="53">
        <v>7.4</v>
      </c>
      <c r="J20" s="11" t="str">
        <f t="shared" si="2"/>
        <v>B</v>
      </c>
      <c r="K20" s="3" t="str">
        <f t="shared" si="3"/>
        <v>3,0</v>
      </c>
      <c r="L20" s="53">
        <v>4.2</v>
      </c>
      <c r="M20" s="11" t="str">
        <f t="shared" si="4"/>
        <v>D</v>
      </c>
      <c r="N20" s="3" t="str">
        <f t="shared" si="5"/>
        <v>1,0</v>
      </c>
      <c r="O20" s="53">
        <v>7.7</v>
      </c>
      <c r="P20" s="11" t="str">
        <f t="shared" si="6"/>
        <v>B</v>
      </c>
      <c r="Q20" s="3" t="str">
        <f t="shared" si="7"/>
        <v>3,0</v>
      </c>
      <c r="R20" s="53">
        <v>7.4</v>
      </c>
      <c r="S20" s="11" t="str">
        <f t="shared" si="8"/>
        <v>B</v>
      </c>
      <c r="T20" s="3" t="str">
        <f t="shared" si="9"/>
        <v>3,0</v>
      </c>
      <c r="U20" s="53">
        <v>8.1</v>
      </c>
      <c r="V20" s="11" t="str">
        <f t="shared" si="10"/>
        <v>B+</v>
      </c>
      <c r="W20" s="3" t="str">
        <f t="shared" si="11"/>
        <v>3,5</v>
      </c>
      <c r="X20" s="53">
        <v>7.4</v>
      </c>
      <c r="Y20" s="11" t="str">
        <f t="shared" si="12"/>
        <v>B</v>
      </c>
      <c r="Z20" s="3" t="str">
        <f t="shared" si="13"/>
        <v>3,0</v>
      </c>
      <c r="AA20" s="53">
        <v>7.4</v>
      </c>
      <c r="AB20" s="11" t="str">
        <f t="shared" si="14"/>
        <v>B</v>
      </c>
      <c r="AC20" s="3" t="str">
        <f t="shared" si="15"/>
        <v>3,0</v>
      </c>
      <c r="AD20" s="53">
        <v>8.1999999999999993</v>
      </c>
      <c r="AE20" s="11" t="str">
        <f t="shared" si="16"/>
        <v>B+</v>
      </c>
      <c r="AF20" s="3" t="str">
        <f t="shared" si="17"/>
        <v>3,5</v>
      </c>
      <c r="AG20" s="9">
        <f t="shared" si="18"/>
        <v>177.6</v>
      </c>
      <c r="AH20" s="10">
        <f t="shared" si="19"/>
        <v>7.3999999999999995</v>
      </c>
      <c r="AI20" s="9">
        <f t="shared" si="20"/>
        <v>71</v>
      </c>
      <c r="AJ20" s="10">
        <f t="shared" si="21"/>
        <v>2.9583333333333335</v>
      </c>
      <c r="AK20" t="str">
        <f>VLOOKUP(B20,Tổng!$B$7:$V$79,21,0)</f>
        <v>Đợt 1</v>
      </c>
    </row>
    <row r="21" spans="1:38">
      <c r="A21" s="1" t="s">
        <v>55</v>
      </c>
      <c r="B21" s="45" t="s">
        <v>79</v>
      </c>
      <c r="C21" s="2" t="s">
        <v>80</v>
      </c>
      <c r="D21" s="2" t="s">
        <v>81</v>
      </c>
      <c r="E21" s="1" t="s">
        <v>82</v>
      </c>
      <c r="F21" s="53">
        <v>7.7</v>
      </c>
      <c r="G21" s="11" t="str">
        <f t="shared" si="0"/>
        <v>B</v>
      </c>
      <c r="H21" s="3" t="str">
        <f t="shared" si="1"/>
        <v>3,0</v>
      </c>
      <c r="I21" s="53">
        <v>7.5</v>
      </c>
      <c r="J21" s="11" t="str">
        <f t="shared" si="2"/>
        <v>B</v>
      </c>
      <c r="K21" s="3" t="str">
        <f t="shared" si="3"/>
        <v>3,0</v>
      </c>
      <c r="L21" s="53">
        <v>7</v>
      </c>
      <c r="M21" s="11" t="str">
        <f t="shared" si="4"/>
        <v>B</v>
      </c>
      <c r="N21" s="3" t="str">
        <f t="shared" si="5"/>
        <v>3,0</v>
      </c>
      <c r="O21" s="53">
        <v>7.4</v>
      </c>
      <c r="P21" s="11" t="str">
        <f t="shared" si="6"/>
        <v>B</v>
      </c>
      <c r="Q21" s="3" t="str">
        <f t="shared" si="7"/>
        <v>3,0</v>
      </c>
      <c r="R21" s="53">
        <v>8.4</v>
      </c>
      <c r="S21" s="11" t="str">
        <f t="shared" si="8"/>
        <v>B+</v>
      </c>
      <c r="T21" s="3" t="str">
        <f t="shared" si="9"/>
        <v>3,5</v>
      </c>
      <c r="U21" s="53">
        <v>8.1</v>
      </c>
      <c r="V21" s="11" t="str">
        <f t="shared" si="10"/>
        <v>B+</v>
      </c>
      <c r="W21" s="3" t="str">
        <f t="shared" si="11"/>
        <v>3,5</v>
      </c>
      <c r="X21" s="53">
        <v>7.7</v>
      </c>
      <c r="Y21" s="11" t="str">
        <f t="shared" si="12"/>
        <v>B</v>
      </c>
      <c r="Z21" s="3" t="str">
        <f t="shared" si="13"/>
        <v>3,0</v>
      </c>
      <c r="AA21" s="53">
        <v>7.4</v>
      </c>
      <c r="AB21" s="11" t="str">
        <f t="shared" si="14"/>
        <v>B</v>
      </c>
      <c r="AC21" s="3" t="str">
        <f t="shared" si="15"/>
        <v>3,0</v>
      </c>
      <c r="AD21" s="53">
        <v>7.3</v>
      </c>
      <c r="AE21" s="11" t="str">
        <f t="shared" si="16"/>
        <v>B</v>
      </c>
      <c r="AF21" s="3" t="str">
        <f t="shared" si="17"/>
        <v>3,0</v>
      </c>
      <c r="AG21" s="9">
        <f t="shared" si="18"/>
        <v>183.29999999999998</v>
      </c>
      <c r="AH21" s="10">
        <f t="shared" si="19"/>
        <v>7.6374999999999993</v>
      </c>
      <c r="AI21" s="9">
        <f t="shared" si="20"/>
        <v>75</v>
      </c>
      <c r="AJ21" s="10">
        <f t="shared" si="21"/>
        <v>3.125</v>
      </c>
      <c r="AK21" t="str">
        <f>VLOOKUP(B21,Tổng!$B$7:$V$79,21,0)</f>
        <v>Đợt 1</v>
      </c>
    </row>
    <row r="22" spans="1:38">
      <c r="A22" s="1" t="s">
        <v>60</v>
      </c>
      <c r="B22" s="45" t="s">
        <v>84</v>
      </c>
      <c r="C22" s="2" t="s">
        <v>85</v>
      </c>
      <c r="D22" s="2" t="s">
        <v>86</v>
      </c>
      <c r="E22" s="1" t="s">
        <v>87</v>
      </c>
      <c r="F22" s="53">
        <v>6.9</v>
      </c>
      <c r="G22" s="11" t="str">
        <f t="shared" si="0"/>
        <v>C+</v>
      </c>
      <c r="H22" s="3" t="str">
        <f t="shared" si="1"/>
        <v>2,5</v>
      </c>
      <c r="I22" s="53">
        <v>7.4</v>
      </c>
      <c r="J22" s="11" t="str">
        <f t="shared" si="2"/>
        <v>B</v>
      </c>
      <c r="K22" s="3" t="str">
        <f t="shared" si="3"/>
        <v>3,0</v>
      </c>
      <c r="L22" s="53">
        <v>4.2</v>
      </c>
      <c r="M22" s="11" t="str">
        <f t="shared" si="4"/>
        <v>D</v>
      </c>
      <c r="N22" s="3" t="str">
        <f t="shared" si="5"/>
        <v>1,0</v>
      </c>
      <c r="O22" s="53">
        <v>7.4</v>
      </c>
      <c r="P22" s="11" t="str">
        <f t="shared" si="6"/>
        <v>B</v>
      </c>
      <c r="Q22" s="3" t="str">
        <f t="shared" si="7"/>
        <v>3,0</v>
      </c>
      <c r="R22" s="53">
        <v>8.1999999999999993</v>
      </c>
      <c r="S22" s="11" t="str">
        <f t="shared" si="8"/>
        <v>B+</v>
      </c>
      <c r="T22" s="3" t="str">
        <f t="shared" si="9"/>
        <v>3,5</v>
      </c>
      <c r="U22" s="53">
        <v>8.1</v>
      </c>
      <c r="V22" s="11" t="str">
        <f t="shared" si="10"/>
        <v>B+</v>
      </c>
      <c r="W22" s="3" t="str">
        <f t="shared" si="11"/>
        <v>3,5</v>
      </c>
      <c r="X22" s="53">
        <v>7.4</v>
      </c>
      <c r="Y22" s="11" t="str">
        <f t="shared" si="12"/>
        <v>B</v>
      </c>
      <c r="Z22" s="3" t="str">
        <f t="shared" si="13"/>
        <v>3,0</v>
      </c>
      <c r="AA22" s="53">
        <v>7.4</v>
      </c>
      <c r="AB22" s="11" t="str">
        <f t="shared" si="14"/>
        <v>B</v>
      </c>
      <c r="AC22" s="3" t="str">
        <f t="shared" si="15"/>
        <v>3,0</v>
      </c>
      <c r="AD22" s="53">
        <v>8.5</v>
      </c>
      <c r="AE22" s="11" t="str">
        <f t="shared" si="16"/>
        <v>A</v>
      </c>
      <c r="AF22" s="3" t="str">
        <f t="shared" si="17"/>
        <v>3,8</v>
      </c>
      <c r="AG22" s="9">
        <f t="shared" si="18"/>
        <v>178</v>
      </c>
      <c r="AH22" s="10">
        <f t="shared" si="19"/>
        <v>7.416666666666667</v>
      </c>
      <c r="AI22" s="9">
        <f t="shared" si="20"/>
        <v>72.400000000000006</v>
      </c>
      <c r="AJ22" s="10">
        <f t="shared" si="21"/>
        <v>3.0166666666666671</v>
      </c>
      <c r="AK22" t="str">
        <f>VLOOKUP(B22,Tổng!$B$7:$V$79,21,0)</f>
        <v>Đợt 1</v>
      </c>
    </row>
    <row r="23" spans="1:38">
      <c r="A23" s="1" t="s">
        <v>61</v>
      </c>
      <c r="B23" s="45" t="s">
        <v>89</v>
      </c>
      <c r="C23" s="2" t="s">
        <v>90</v>
      </c>
      <c r="D23" s="2" t="s">
        <v>86</v>
      </c>
      <c r="E23" s="1" t="s">
        <v>91</v>
      </c>
      <c r="F23" s="53">
        <v>8</v>
      </c>
      <c r="G23" s="11" t="str">
        <f t="shared" si="0"/>
        <v>B+</v>
      </c>
      <c r="H23" s="3" t="str">
        <f t="shared" si="1"/>
        <v>3,5</v>
      </c>
      <c r="I23" s="53">
        <v>7.4</v>
      </c>
      <c r="J23" s="11" t="str">
        <f t="shared" si="2"/>
        <v>B</v>
      </c>
      <c r="K23" s="3" t="str">
        <f t="shared" si="3"/>
        <v>3,0</v>
      </c>
      <c r="L23" s="53">
        <v>4.2</v>
      </c>
      <c r="M23" s="11" t="str">
        <f t="shared" si="4"/>
        <v>D</v>
      </c>
      <c r="N23" s="3" t="str">
        <f t="shared" si="5"/>
        <v>1,0</v>
      </c>
      <c r="O23" s="53">
        <v>7.1</v>
      </c>
      <c r="P23" s="11" t="str">
        <f t="shared" si="6"/>
        <v>B</v>
      </c>
      <c r="Q23" s="3" t="str">
        <f t="shared" si="7"/>
        <v>3,0</v>
      </c>
      <c r="R23" s="53">
        <v>7.6</v>
      </c>
      <c r="S23" s="11" t="str">
        <f t="shared" si="8"/>
        <v>B</v>
      </c>
      <c r="T23" s="3" t="str">
        <f t="shared" si="9"/>
        <v>3,0</v>
      </c>
      <c r="U23" s="53">
        <v>7.5</v>
      </c>
      <c r="V23" s="11" t="str">
        <f t="shared" si="10"/>
        <v>B</v>
      </c>
      <c r="W23" s="3" t="str">
        <f t="shared" si="11"/>
        <v>3,0</v>
      </c>
      <c r="X23" s="53">
        <v>7.7</v>
      </c>
      <c r="Y23" s="11" t="str">
        <f t="shared" si="12"/>
        <v>B</v>
      </c>
      <c r="Z23" s="3" t="str">
        <f t="shared" si="13"/>
        <v>3,0</v>
      </c>
      <c r="AA23" s="53">
        <v>6.8</v>
      </c>
      <c r="AB23" s="11" t="str">
        <f t="shared" si="14"/>
        <v>C+</v>
      </c>
      <c r="AC23" s="3" t="str">
        <f t="shared" si="15"/>
        <v>2,5</v>
      </c>
      <c r="AD23" s="53">
        <v>7.3</v>
      </c>
      <c r="AE23" s="11" t="str">
        <f t="shared" si="16"/>
        <v>B</v>
      </c>
      <c r="AF23" s="3" t="str">
        <f t="shared" si="17"/>
        <v>3,0</v>
      </c>
      <c r="AG23" s="9">
        <f t="shared" si="18"/>
        <v>171.20000000000002</v>
      </c>
      <c r="AH23" s="10">
        <f t="shared" si="19"/>
        <v>7.1333333333333337</v>
      </c>
      <c r="AI23" s="9">
        <f t="shared" si="20"/>
        <v>67.5</v>
      </c>
      <c r="AJ23" s="10">
        <f t="shared" si="21"/>
        <v>2.8125</v>
      </c>
      <c r="AK23" t="str">
        <f>VLOOKUP(B23,Tổng!$B$7:$V$79,21,0)</f>
        <v>Đợt 1</v>
      </c>
    </row>
    <row r="24" spans="1:38">
      <c r="A24" s="1" t="s">
        <v>62</v>
      </c>
      <c r="B24" s="45" t="s">
        <v>93</v>
      </c>
      <c r="C24" s="2" t="s">
        <v>94</v>
      </c>
      <c r="D24" s="2" t="s">
        <v>86</v>
      </c>
      <c r="E24" s="1" t="s">
        <v>95</v>
      </c>
      <c r="F24" s="53">
        <v>7.4</v>
      </c>
      <c r="G24" s="11" t="str">
        <f t="shared" si="0"/>
        <v>B</v>
      </c>
      <c r="H24" s="3" t="str">
        <f t="shared" si="1"/>
        <v>3,0</v>
      </c>
      <c r="I24" s="53">
        <v>6.6</v>
      </c>
      <c r="J24" s="11" t="str">
        <f t="shared" si="2"/>
        <v>C+</v>
      </c>
      <c r="K24" s="3" t="str">
        <f t="shared" si="3"/>
        <v>2,5</v>
      </c>
      <c r="L24" s="53">
        <v>4.2</v>
      </c>
      <c r="M24" s="11" t="str">
        <f t="shared" si="4"/>
        <v>D</v>
      </c>
      <c r="N24" s="3" t="str">
        <f t="shared" si="5"/>
        <v>1,0</v>
      </c>
      <c r="O24" s="53">
        <v>7.1</v>
      </c>
      <c r="P24" s="11" t="str">
        <f t="shared" si="6"/>
        <v>B</v>
      </c>
      <c r="Q24" s="3" t="str">
        <f t="shared" si="7"/>
        <v>3,0</v>
      </c>
      <c r="R24" s="53">
        <v>6.3</v>
      </c>
      <c r="S24" s="11" t="str">
        <f t="shared" si="8"/>
        <v>C</v>
      </c>
      <c r="T24" s="3" t="str">
        <f t="shared" si="9"/>
        <v>2,0</v>
      </c>
      <c r="U24" s="53">
        <v>7.5</v>
      </c>
      <c r="V24" s="11" t="str">
        <f t="shared" si="10"/>
        <v>B</v>
      </c>
      <c r="W24" s="3" t="str">
        <f t="shared" si="11"/>
        <v>3,0</v>
      </c>
      <c r="X24" s="53">
        <v>7.4</v>
      </c>
      <c r="Y24" s="11" t="str">
        <f t="shared" si="12"/>
        <v>B</v>
      </c>
      <c r="Z24" s="3" t="str">
        <f t="shared" si="13"/>
        <v>3,0</v>
      </c>
      <c r="AA24" s="53">
        <v>6.8</v>
      </c>
      <c r="AB24" s="11" t="str">
        <f t="shared" si="14"/>
        <v>C+</v>
      </c>
      <c r="AC24" s="3" t="str">
        <f t="shared" si="15"/>
        <v>2,5</v>
      </c>
      <c r="AD24" s="53">
        <v>8.5</v>
      </c>
      <c r="AE24" s="11" t="str">
        <f t="shared" si="16"/>
        <v>A</v>
      </c>
      <c r="AF24" s="3" t="str">
        <f t="shared" si="17"/>
        <v>3,8</v>
      </c>
      <c r="AG24" s="9">
        <f t="shared" si="18"/>
        <v>167.2</v>
      </c>
      <c r="AH24" s="10">
        <f t="shared" si="19"/>
        <v>6.9666666666666659</v>
      </c>
      <c r="AI24" s="9">
        <f t="shared" si="20"/>
        <v>64.900000000000006</v>
      </c>
      <c r="AJ24" s="10">
        <f t="shared" si="21"/>
        <v>2.7041666666666671</v>
      </c>
      <c r="AK24">
        <f>VLOOKUP(B24,Tổng!$B$7:$V$79,21,0)</f>
        <v>0</v>
      </c>
    </row>
    <row r="25" spans="1:38">
      <c r="A25" s="1" t="s">
        <v>64</v>
      </c>
      <c r="B25" s="45" t="s">
        <v>97</v>
      </c>
      <c r="C25" s="2" t="s">
        <v>98</v>
      </c>
      <c r="D25" s="2" t="s">
        <v>99</v>
      </c>
      <c r="E25" s="1" t="s">
        <v>100</v>
      </c>
      <c r="F25" s="53">
        <v>7.4</v>
      </c>
      <c r="G25" s="11" t="str">
        <f t="shared" si="0"/>
        <v>B</v>
      </c>
      <c r="H25" s="3" t="str">
        <f t="shared" si="1"/>
        <v>3,0</v>
      </c>
      <c r="I25" s="53">
        <v>7.5</v>
      </c>
      <c r="J25" s="11" t="str">
        <f t="shared" si="2"/>
        <v>B</v>
      </c>
      <c r="K25" s="3" t="str">
        <f t="shared" si="3"/>
        <v>3,0</v>
      </c>
      <c r="L25" s="53">
        <v>7</v>
      </c>
      <c r="M25" s="11" t="str">
        <f t="shared" si="4"/>
        <v>B</v>
      </c>
      <c r="N25" s="3" t="str">
        <f t="shared" si="5"/>
        <v>3,0</v>
      </c>
      <c r="O25" s="53">
        <v>7.1</v>
      </c>
      <c r="P25" s="11" t="str">
        <f t="shared" si="6"/>
        <v>B</v>
      </c>
      <c r="Q25" s="3" t="str">
        <f t="shared" si="7"/>
        <v>3,0</v>
      </c>
      <c r="R25" s="53">
        <v>7.6</v>
      </c>
      <c r="S25" s="11" t="str">
        <f t="shared" si="8"/>
        <v>B</v>
      </c>
      <c r="T25" s="3" t="str">
        <f t="shared" si="9"/>
        <v>3,0</v>
      </c>
      <c r="U25" s="53">
        <v>7.5</v>
      </c>
      <c r="V25" s="11" t="str">
        <f t="shared" si="10"/>
        <v>B</v>
      </c>
      <c r="W25" s="3" t="str">
        <f t="shared" si="11"/>
        <v>3,0</v>
      </c>
      <c r="X25" s="53">
        <v>8.3000000000000007</v>
      </c>
      <c r="Y25" s="11" t="str">
        <f t="shared" si="12"/>
        <v>B+</v>
      </c>
      <c r="Z25" s="3" t="str">
        <f t="shared" si="13"/>
        <v>3,5</v>
      </c>
      <c r="AA25" s="53">
        <v>6.8</v>
      </c>
      <c r="AB25" s="11" t="str">
        <f t="shared" si="14"/>
        <v>C+</v>
      </c>
      <c r="AC25" s="3" t="str">
        <f t="shared" si="15"/>
        <v>2,5</v>
      </c>
      <c r="AD25" s="53">
        <v>8.5</v>
      </c>
      <c r="AE25" s="11" t="str">
        <f t="shared" si="16"/>
        <v>A</v>
      </c>
      <c r="AF25" s="3" t="str">
        <f t="shared" si="17"/>
        <v>3,8</v>
      </c>
      <c r="AG25" s="9">
        <f t="shared" si="18"/>
        <v>181.2</v>
      </c>
      <c r="AH25" s="10">
        <f t="shared" si="19"/>
        <v>7.55</v>
      </c>
      <c r="AI25" s="9">
        <f t="shared" si="20"/>
        <v>74.400000000000006</v>
      </c>
      <c r="AJ25" s="10">
        <f t="shared" si="21"/>
        <v>3.1</v>
      </c>
      <c r="AK25" t="str">
        <f>VLOOKUP(B25,Tổng!$B$7:$V$79,21,0)</f>
        <v>Đợt 1</v>
      </c>
    </row>
    <row r="26" spans="1:38">
      <c r="A26" s="1" t="s">
        <v>67</v>
      </c>
      <c r="B26" s="45" t="s">
        <v>102</v>
      </c>
      <c r="C26" s="2" t="s">
        <v>103</v>
      </c>
      <c r="D26" s="2" t="s">
        <v>104</v>
      </c>
      <c r="E26" s="1" t="s">
        <v>105</v>
      </c>
      <c r="F26" s="53">
        <v>7.9</v>
      </c>
      <c r="G26" s="11" t="str">
        <f t="shared" si="0"/>
        <v>B</v>
      </c>
      <c r="H26" s="3" t="str">
        <f t="shared" si="1"/>
        <v>3,0</v>
      </c>
      <c r="I26" s="53">
        <v>7.4</v>
      </c>
      <c r="J26" s="11" t="str">
        <f t="shared" si="2"/>
        <v>B</v>
      </c>
      <c r="K26" s="3" t="str">
        <f t="shared" si="3"/>
        <v>3,0</v>
      </c>
      <c r="L26" s="53">
        <v>7</v>
      </c>
      <c r="M26" s="11" t="str">
        <f t="shared" si="4"/>
        <v>B</v>
      </c>
      <c r="N26" s="3" t="str">
        <f t="shared" si="5"/>
        <v>3,0</v>
      </c>
      <c r="O26" s="53">
        <v>8</v>
      </c>
      <c r="P26" s="11" t="str">
        <f t="shared" si="6"/>
        <v>B+</v>
      </c>
      <c r="Q26" s="3" t="str">
        <f t="shared" si="7"/>
        <v>3,5</v>
      </c>
      <c r="R26" s="53">
        <v>7.6</v>
      </c>
      <c r="S26" s="11" t="str">
        <f t="shared" si="8"/>
        <v>B</v>
      </c>
      <c r="T26" s="3" t="str">
        <f t="shared" si="9"/>
        <v>3,0</v>
      </c>
      <c r="U26" s="53">
        <v>7.5</v>
      </c>
      <c r="V26" s="11" t="str">
        <f t="shared" si="10"/>
        <v>B</v>
      </c>
      <c r="W26" s="3" t="str">
        <f t="shared" si="11"/>
        <v>3,0</v>
      </c>
      <c r="X26" s="53">
        <v>6.8</v>
      </c>
      <c r="Y26" s="11" t="str">
        <f t="shared" si="12"/>
        <v>C+</v>
      </c>
      <c r="Z26" s="3" t="str">
        <f t="shared" si="13"/>
        <v>2,5</v>
      </c>
      <c r="AA26" s="53">
        <v>7.4</v>
      </c>
      <c r="AB26" s="11" t="str">
        <f t="shared" si="14"/>
        <v>B</v>
      </c>
      <c r="AC26" s="3" t="str">
        <f t="shared" si="15"/>
        <v>3,0</v>
      </c>
      <c r="AD26" s="53">
        <v>7.6</v>
      </c>
      <c r="AE26" s="11" t="str">
        <f t="shared" si="16"/>
        <v>B</v>
      </c>
      <c r="AF26" s="3" t="str">
        <f t="shared" si="17"/>
        <v>3,0</v>
      </c>
      <c r="AG26" s="9">
        <f t="shared" si="18"/>
        <v>179.3</v>
      </c>
      <c r="AH26" s="10">
        <f t="shared" si="19"/>
        <v>7.4708333333333341</v>
      </c>
      <c r="AI26" s="9">
        <f t="shared" si="20"/>
        <v>72</v>
      </c>
      <c r="AJ26" s="10">
        <f t="shared" si="21"/>
        <v>3</v>
      </c>
      <c r="AK26" t="str">
        <f>VLOOKUP(B26,Tổng!$B$7:$V$79,21,0)</f>
        <v>Đợt 1</v>
      </c>
    </row>
    <row r="27" spans="1:38">
      <c r="A27" s="1" t="s">
        <v>72</v>
      </c>
      <c r="B27" s="45" t="s">
        <v>107</v>
      </c>
      <c r="C27" s="2" t="s">
        <v>108</v>
      </c>
      <c r="D27" s="2" t="s">
        <v>109</v>
      </c>
      <c r="E27" s="1" t="s">
        <v>110</v>
      </c>
      <c r="F27" s="53">
        <v>7.1</v>
      </c>
      <c r="G27" s="11" t="str">
        <f t="shared" si="0"/>
        <v>B</v>
      </c>
      <c r="H27" s="3" t="str">
        <f t="shared" si="1"/>
        <v>3,0</v>
      </c>
      <c r="I27" s="53">
        <v>7.5</v>
      </c>
      <c r="J27" s="11" t="str">
        <f t="shared" si="2"/>
        <v>B</v>
      </c>
      <c r="K27" s="3" t="str">
        <f t="shared" si="3"/>
        <v>3,0</v>
      </c>
      <c r="L27" s="53">
        <v>7</v>
      </c>
      <c r="M27" s="11" t="str">
        <f t="shared" si="4"/>
        <v>B</v>
      </c>
      <c r="N27" s="3" t="str">
        <f t="shared" si="5"/>
        <v>3,0</v>
      </c>
      <c r="O27" s="53">
        <v>7.7</v>
      </c>
      <c r="P27" s="11" t="str">
        <f t="shared" si="6"/>
        <v>B</v>
      </c>
      <c r="Q27" s="3" t="str">
        <f t="shared" si="7"/>
        <v>3,0</v>
      </c>
      <c r="R27" s="53">
        <v>7.4</v>
      </c>
      <c r="S27" s="11" t="str">
        <f t="shared" si="8"/>
        <v>B</v>
      </c>
      <c r="T27" s="3" t="str">
        <f t="shared" si="9"/>
        <v>3,0</v>
      </c>
      <c r="U27" s="53">
        <v>7.5</v>
      </c>
      <c r="V27" s="11" t="str">
        <f t="shared" si="10"/>
        <v>B</v>
      </c>
      <c r="W27" s="3" t="str">
        <f t="shared" si="11"/>
        <v>3,0</v>
      </c>
      <c r="X27" s="53">
        <v>6.8</v>
      </c>
      <c r="Y27" s="11" t="str">
        <f t="shared" si="12"/>
        <v>C+</v>
      </c>
      <c r="Z27" s="3" t="str">
        <f t="shared" si="13"/>
        <v>2,5</v>
      </c>
      <c r="AA27" s="53">
        <v>6.8</v>
      </c>
      <c r="AB27" s="11" t="str">
        <f t="shared" si="14"/>
        <v>C+</v>
      </c>
      <c r="AC27" s="3" t="str">
        <f t="shared" si="15"/>
        <v>2,5</v>
      </c>
      <c r="AD27" s="53">
        <v>7.1</v>
      </c>
      <c r="AE27" s="11" t="str">
        <f t="shared" si="16"/>
        <v>B</v>
      </c>
      <c r="AF27" s="3" t="str">
        <f t="shared" si="17"/>
        <v>3,0</v>
      </c>
      <c r="AG27" s="9">
        <f t="shared" si="18"/>
        <v>173.10000000000002</v>
      </c>
      <c r="AH27" s="10">
        <f t="shared" si="19"/>
        <v>7.2125000000000012</v>
      </c>
      <c r="AI27" s="9">
        <f t="shared" si="20"/>
        <v>69</v>
      </c>
      <c r="AJ27" s="10">
        <f t="shared" si="21"/>
        <v>2.875</v>
      </c>
      <c r="AK27" t="str">
        <f>VLOOKUP(B27,Tổng!$B$7:$V$79,21,0)</f>
        <v>Đợt 1</v>
      </c>
    </row>
    <row r="28" spans="1:38">
      <c r="A28" s="1" t="s">
        <v>74</v>
      </c>
      <c r="B28" s="45" t="s">
        <v>112</v>
      </c>
      <c r="C28" s="2" t="s">
        <v>113</v>
      </c>
      <c r="D28" s="2" t="s">
        <v>114</v>
      </c>
      <c r="E28" s="1" t="s">
        <v>115</v>
      </c>
      <c r="F28" s="53">
        <v>8.1999999999999993</v>
      </c>
      <c r="G28" s="11" t="str">
        <f t="shared" si="0"/>
        <v>B+</v>
      </c>
      <c r="H28" s="3" t="str">
        <f t="shared" si="1"/>
        <v>3,5</v>
      </c>
      <c r="I28" s="53">
        <v>8</v>
      </c>
      <c r="J28" s="11" t="str">
        <f t="shared" si="2"/>
        <v>B+</v>
      </c>
      <c r="K28" s="3" t="str">
        <f t="shared" si="3"/>
        <v>3,5</v>
      </c>
      <c r="L28" s="53">
        <v>7.6</v>
      </c>
      <c r="M28" s="11" t="str">
        <f t="shared" si="4"/>
        <v>B</v>
      </c>
      <c r="N28" s="3" t="str">
        <f t="shared" si="5"/>
        <v>3,0</v>
      </c>
      <c r="O28" s="53">
        <v>8</v>
      </c>
      <c r="P28" s="11" t="str">
        <f t="shared" si="6"/>
        <v>B+</v>
      </c>
      <c r="Q28" s="3" t="str">
        <f t="shared" si="7"/>
        <v>3,5</v>
      </c>
      <c r="R28" s="53">
        <v>7.4</v>
      </c>
      <c r="S28" s="11" t="str">
        <f t="shared" si="8"/>
        <v>B</v>
      </c>
      <c r="T28" s="3" t="str">
        <f t="shared" si="9"/>
        <v>3,0</v>
      </c>
      <c r="U28" s="53">
        <v>7.5</v>
      </c>
      <c r="V28" s="11" t="str">
        <f t="shared" si="10"/>
        <v>B</v>
      </c>
      <c r="W28" s="3" t="str">
        <f t="shared" si="11"/>
        <v>3,0</v>
      </c>
      <c r="X28" s="53">
        <v>7.4</v>
      </c>
      <c r="Y28" s="11" t="str">
        <f t="shared" si="12"/>
        <v>B</v>
      </c>
      <c r="Z28" s="3" t="str">
        <f t="shared" si="13"/>
        <v>3,0</v>
      </c>
      <c r="AA28" s="53">
        <v>7.4</v>
      </c>
      <c r="AB28" s="11" t="str">
        <f t="shared" si="14"/>
        <v>B</v>
      </c>
      <c r="AC28" s="3" t="str">
        <f t="shared" si="15"/>
        <v>3,0</v>
      </c>
      <c r="AD28" s="53">
        <v>8.1999999999999993</v>
      </c>
      <c r="AE28" s="11" t="str">
        <f t="shared" si="16"/>
        <v>B+</v>
      </c>
      <c r="AF28" s="3" t="str">
        <f t="shared" si="17"/>
        <v>3,5</v>
      </c>
      <c r="AG28" s="9">
        <f t="shared" si="18"/>
        <v>185.29999999999998</v>
      </c>
      <c r="AH28" s="10">
        <f t="shared" si="19"/>
        <v>7.7208333333333323</v>
      </c>
      <c r="AI28" s="9">
        <f t="shared" si="20"/>
        <v>77</v>
      </c>
      <c r="AJ28" s="10">
        <f t="shared" si="21"/>
        <v>3.2083333333333335</v>
      </c>
      <c r="AK28" t="str">
        <f>VLOOKUP(B28,Tổng!$B$7:$V$79,21,0)</f>
        <v>Đợt 1</v>
      </c>
    </row>
    <row r="29" spans="1:38">
      <c r="A29" s="1" t="s">
        <v>78</v>
      </c>
      <c r="B29" s="45" t="s">
        <v>117</v>
      </c>
      <c r="C29" s="2" t="s">
        <v>118</v>
      </c>
      <c r="D29" s="2" t="s">
        <v>119</v>
      </c>
      <c r="E29" s="1" t="s">
        <v>120</v>
      </c>
      <c r="F29" s="53">
        <v>7.9</v>
      </c>
      <c r="G29" s="11" t="str">
        <f t="shared" si="0"/>
        <v>B</v>
      </c>
      <c r="H29" s="3" t="str">
        <f t="shared" si="1"/>
        <v>3,0</v>
      </c>
      <c r="I29" s="53">
        <v>7.4</v>
      </c>
      <c r="J29" s="11" t="str">
        <f t="shared" si="2"/>
        <v>B</v>
      </c>
      <c r="K29" s="3" t="str">
        <f t="shared" si="3"/>
        <v>3,0</v>
      </c>
      <c r="L29" s="53">
        <v>7</v>
      </c>
      <c r="M29" s="11" t="str">
        <f t="shared" si="4"/>
        <v>B</v>
      </c>
      <c r="N29" s="3" t="str">
        <f t="shared" si="5"/>
        <v>3,0</v>
      </c>
      <c r="O29" s="53">
        <v>7.4</v>
      </c>
      <c r="P29" s="11" t="str">
        <f t="shared" si="6"/>
        <v>B</v>
      </c>
      <c r="Q29" s="3" t="str">
        <f t="shared" si="7"/>
        <v>3,0</v>
      </c>
      <c r="R29" s="53">
        <v>6.8</v>
      </c>
      <c r="S29" s="11" t="str">
        <f t="shared" si="8"/>
        <v>C+</v>
      </c>
      <c r="T29" s="3" t="str">
        <f t="shared" si="9"/>
        <v>2,5</v>
      </c>
      <c r="U29" s="53">
        <v>7.5</v>
      </c>
      <c r="V29" s="11" t="str">
        <f t="shared" si="10"/>
        <v>B</v>
      </c>
      <c r="W29" s="3" t="str">
        <f t="shared" si="11"/>
        <v>3,0</v>
      </c>
      <c r="X29" s="53">
        <v>6.5</v>
      </c>
      <c r="Y29" s="11" t="str">
        <f t="shared" si="12"/>
        <v>C+</v>
      </c>
      <c r="Z29" s="3" t="str">
        <f t="shared" si="13"/>
        <v>2,5</v>
      </c>
      <c r="AA29" s="53">
        <v>6.8</v>
      </c>
      <c r="AB29" s="11" t="str">
        <f t="shared" si="14"/>
        <v>C+</v>
      </c>
      <c r="AC29" s="3" t="str">
        <f t="shared" si="15"/>
        <v>2,5</v>
      </c>
      <c r="AD29" s="53">
        <v>8.1999999999999993</v>
      </c>
      <c r="AE29" s="11" t="str">
        <f t="shared" si="16"/>
        <v>B+</v>
      </c>
      <c r="AF29" s="3" t="str">
        <f t="shared" si="17"/>
        <v>3,5</v>
      </c>
      <c r="AG29" s="9">
        <f t="shared" si="18"/>
        <v>174.20000000000002</v>
      </c>
      <c r="AH29" s="10">
        <f t="shared" si="19"/>
        <v>7.2583333333333337</v>
      </c>
      <c r="AI29" s="9">
        <f t="shared" si="20"/>
        <v>69</v>
      </c>
      <c r="AJ29" s="10">
        <f t="shared" si="21"/>
        <v>2.875</v>
      </c>
      <c r="AK29" t="str">
        <f>VLOOKUP(B29,Tổng!$B$7:$V$79,21,0)</f>
        <v>Đợt 1</v>
      </c>
    </row>
    <row r="30" spans="1:38">
      <c r="A30" s="1" t="s">
        <v>83</v>
      </c>
      <c r="B30" s="45" t="s">
        <v>122</v>
      </c>
      <c r="C30" s="2" t="s">
        <v>123</v>
      </c>
      <c r="D30" s="2" t="s">
        <v>119</v>
      </c>
      <c r="E30" s="1" t="s">
        <v>124</v>
      </c>
      <c r="F30" s="53">
        <v>7.9</v>
      </c>
      <c r="G30" s="11" t="str">
        <f t="shared" si="0"/>
        <v>B</v>
      </c>
      <c r="H30" s="3" t="str">
        <f t="shared" si="1"/>
        <v>3,0</v>
      </c>
      <c r="I30" s="53">
        <v>7.5</v>
      </c>
      <c r="J30" s="11" t="str">
        <f t="shared" si="2"/>
        <v>B</v>
      </c>
      <c r="K30" s="3" t="str">
        <f t="shared" si="3"/>
        <v>3,0</v>
      </c>
      <c r="L30" s="53">
        <v>4.2</v>
      </c>
      <c r="M30" s="11" t="str">
        <f t="shared" si="4"/>
        <v>D</v>
      </c>
      <c r="N30" s="3" t="str">
        <f t="shared" si="5"/>
        <v>1,0</v>
      </c>
      <c r="O30" s="53">
        <v>8</v>
      </c>
      <c r="P30" s="11" t="str">
        <f t="shared" si="6"/>
        <v>B+</v>
      </c>
      <c r="Q30" s="3" t="str">
        <f t="shared" si="7"/>
        <v>3,5</v>
      </c>
      <c r="R30" s="53">
        <v>8.6</v>
      </c>
      <c r="S30" s="11" t="str">
        <f t="shared" si="8"/>
        <v>A</v>
      </c>
      <c r="T30" s="3" t="str">
        <f t="shared" si="9"/>
        <v>3,8</v>
      </c>
      <c r="U30" s="53">
        <v>8.1</v>
      </c>
      <c r="V30" s="11" t="str">
        <f t="shared" si="10"/>
        <v>B+</v>
      </c>
      <c r="W30" s="3" t="str">
        <f t="shared" si="11"/>
        <v>3,5</v>
      </c>
      <c r="X30" s="53">
        <v>6.5</v>
      </c>
      <c r="Y30" s="11" t="str">
        <f t="shared" si="12"/>
        <v>C+</v>
      </c>
      <c r="Z30" s="3" t="str">
        <f t="shared" si="13"/>
        <v>2,5</v>
      </c>
      <c r="AA30" s="53">
        <v>6.8</v>
      </c>
      <c r="AB30" s="11" t="str">
        <f t="shared" si="14"/>
        <v>C+</v>
      </c>
      <c r="AC30" s="3" t="str">
        <f t="shared" si="15"/>
        <v>2,5</v>
      </c>
      <c r="AD30" s="53">
        <v>7.3</v>
      </c>
      <c r="AE30" s="11" t="str">
        <f t="shared" si="16"/>
        <v>B</v>
      </c>
      <c r="AF30" s="3" t="str">
        <f t="shared" si="17"/>
        <v>3,0</v>
      </c>
      <c r="AG30" s="9">
        <f t="shared" si="18"/>
        <v>175.10000000000002</v>
      </c>
      <c r="AH30" s="10">
        <f t="shared" si="19"/>
        <v>7.2958333333333343</v>
      </c>
      <c r="AI30" s="9">
        <f t="shared" si="20"/>
        <v>70.400000000000006</v>
      </c>
      <c r="AJ30" s="10">
        <f t="shared" si="21"/>
        <v>2.9333333333333336</v>
      </c>
      <c r="AK30" t="str">
        <f>VLOOKUP(B30,Tổng!$B$7:$V$79,21,0)</f>
        <v>Đợt 1</v>
      </c>
    </row>
    <row r="31" spans="1:38">
      <c r="A31" s="1" t="s">
        <v>88</v>
      </c>
      <c r="B31" s="45" t="s">
        <v>126</v>
      </c>
      <c r="C31" s="2" t="s">
        <v>127</v>
      </c>
      <c r="D31" s="2" t="s">
        <v>119</v>
      </c>
      <c r="E31" s="1" t="s">
        <v>128</v>
      </c>
      <c r="F31" s="53">
        <v>8</v>
      </c>
      <c r="G31" s="11" t="str">
        <f t="shared" si="0"/>
        <v>B+</v>
      </c>
      <c r="H31" s="3" t="str">
        <f t="shared" si="1"/>
        <v>3,5</v>
      </c>
      <c r="I31" s="53">
        <v>7.4</v>
      </c>
      <c r="J31" s="11" t="str">
        <f t="shared" si="2"/>
        <v>B</v>
      </c>
      <c r="K31" s="3" t="str">
        <f t="shared" si="3"/>
        <v>3,0</v>
      </c>
      <c r="L31" s="53">
        <v>7</v>
      </c>
      <c r="M31" s="11" t="str">
        <f t="shared" si="4"/>
        <v>B</v>
      </c>
      <c r="N31" s="3" t="str">
        <f t="shared" si="5"/>
        <v>3,0</v>
      </c>
      <c r="O31" s="53">
        <v>7.4</v>
      </c>
      <c r="P31" s="11" t="str">
        <f t="shared" si="6"/>
        <v>B</v>
      </c>
      <c r="Q31" s="3" t="str">
        <f t="shared" si="7"/>
        <v>3,0</v>
      </c>
      <c r="R31" s="53">
        <v>6.4</v>
      </c>
      <c r="S31" s="11" t="str">
        <f t="shared" si="8"/>
        <v>C</v>
      </c>
      <c r="T31" s="3" t="str">
        <f t="shared" si="9"/>
        <v>2,0</v>
      </c>
      <c r="U31" s="53">
        <v>7.5</v>
      </c>
      <c r="V31" s="11" t="str">
        <f t="shared" si="10"/>
        <v>B</v>
      </c>
      <c r="W31" s="3" t="str">
        <f t="shared" si="11"/>
        <v>3,0</v>
      </c>
      <c r="X31" s="54">
        <v>3.6</v>
      </c>
      <c r="Y31" s="48" t="str">
        <f t="shared" si="12"/>
        <v>F</v>
      </c>
      <c r="Z31" s="3" t="str">
        <f t="shared" si="13"/>
        <v>0,0</v>
      </c>
      <c r="AA31" s="53">
        <v>7.4</v>
      </c>
      <c r="AB31" s="11" t="str">
        <f t="shared" si="14"/>
        <v>B</v>
      </c>
      <c r="AC31" s="3" t="str">
        <f t="shared" si="15"/>
        <v>3,0</v>
      </c>
      <c r="AD31" s="53">
        <v>7.6</v>
      </c>
      <c r="AE31" s="11" t="str">
        <f t="shared" si="16"/>
        <v>B</v>
      </c>
      <c r="AF31" s="3" t="str">
        <f t="shared" si="17"/>
        <v>3,0</v>
      </c>
      <c r="AG31" s="9">
        <f t="shared" si="18"/>
        <v>164.5</v>
      </c>
      <c r="AH31" s="10">
        <f t="shared" si="19"/>
        <v>6.854166666666667</v>
      </c>
      <c r="AI31" s="9">
        <f t="shared" si="20"/>
        <v>61</v>
      </c>
      <c r="AJ31" s="10">
        <f t="shared" si="21"/>
        <v>2.5416666666666665</v>
      </c>
      <c r="AK31">
        <f>VLOOKUP(B31,Tổng!$B$7:$V$79,21,0)</f>
        <v>0</v>
      </c>
      <c r="AL31" s="51" t="s">
        <v>407</v>
      </c>
    </row>
    <row r="32" spans="1:38">
      <c r="A32" s="1" t="s">
        <v>92</v>
      </c>
      <c r="B32" s="45" t="s">
        <v>132</v>
      </c>
      <c r="C32" s="2" t="s">
        <v>133</v>
      </c>
      <c r="D32" s="2" t="s">
        <v>130</v>
      </c>
      <c r="E32" s="1" t="s">
        <v>134</v>
      </c>
      <c r="F32" s="53">
        <v>7.7</v>
      </c>
      <c r="G32" s="11" t="str">
        <f t="shared" si="0"/>
        <v>B</v>
      </c>
      <c r="H32" s="3" t="str">
        <f t="shared" si="1"/>
        <v>3,0</v>
      </c>
      <c r="I32" s="53">
        <v>6.9</v>
      </c>
      <c r="J32" s="11" t="str">
        <f t="shared" si="2"/>
        <v>C+</v>
      </c>
      <c r="K32" s="3" t="str">
        <f t="shared" si="3"/>
        <v>2,5</v>
      </c>
      <c r="L32" s="53">
        <v>7</v>
      </c>
      <c r="M32" s="11" t="str">
        <f t="shared" si="4"/>
        <v>B</v>
      </c>
      <c r="N32" s="3" t="str">
        <f t="shared" si="5"/>
        <v>3,0</v>
      </c>
      <c r="O32" s="53">
        <v>7.4</v>
      </c>
      <c r="P32" s="11" t="str">
        <f t="shared" si="6"/>
        <v>B</v>
      </c>
      <c r="Q32" s="3" t="str">
        <f t="shared" si="7"/>
        <v>3,0</v>
      </c>
      <c r="R32" s="53">
        <v>8</v>
      </c>
      <c r="S32" s="11" t="str">
        <f t="shared" si="8"/>
        <v>B+</v>
      </c>
      <c r="T32" s="3" t="str">
        <f t="shared" si="9"/>
        <v>3,5</v>
      </c>
      <c r="U32" s="53">
        <v>7.5</v>
      </c>
      <c r="V32" s="11" t="str">
        <f t="shared" si="10"/>
        <v>B</v>
      </c>
      <c r="W32" s="3" t="str">
        <f t="shared" si="11"/>
        <v>3,0</v>
      </c>
      <c r="X32" s="53">
        <v>6.5</v>
      </c>
      <c r="Y32" s="11" t="str">
        <f t="shared" si="12"/>
        <v>C+</v>
      </c>
      <c r="Z32" s="3" t="str">
        <f t="shared" si="13"/>
        <v>2,5</v>
      </c>
      <c r="AA32" s="53">
        <v>7.4</v>
      </c>
      <c r="AB32" s="11" t="str">
        <f t="shared" si="14"/>
        <v>B</v>
      </c>
      <c r="AC32" s="3" t="str">
        <f t="shared" si="15"/>
        <v>3,0</v>
      </c>
      <c r="AD32" s="53">
        <v>7</v>
      </c>
      <c r="AE32" s="11" t="str">
        <f t="shared" si="16"/>
        <v>B</v>
      </c>
      <c r="AF32" s="3" t="str">
        <f t="shared" si="17"/>
        <v>3,0</v>
      </c>
      <c r="AG32" s="9">
        <f t="shared" si="18"/>
        <v>174.60000000000002</v>
      </c>
      <c r="AH32" s="10">
        <f t="shared" si="19"/>
        <v>7.2750000000000012</v>
      </c>
      <c r="AI32" s="9">
        <f t="shared" si="20"/>
        <v>71</v>
      </c>
      <c r="AJ32" s="10">
        <f t="shared" si="21"/>
        <v>2.9583333333333335</v>
      </c>
      <c r="AK32" t="str">
        <f>VLOOKUP(B32,Tổng!$B$7:$V$79,21,0)</f>
        <v>Đợt 1</v>
      </c>
    </row>
    <row r="33" spans="1:38">
      <c r="A33" s="1" t="s">
        <v>96</v>
      </c>
      <c r="B33" s="45" t="s">
        <v>136</v>
      </c>
      <c r="C33" s="2" t="s">
        <v>137</v>
      </c>
      <c r="D33" s="2" t="s">
        <v>138</v>
      </c>
      <c r="E33" s="1" t="s">
        <v>139</v>
      </c>
      <c r="F33" s="53">
        <v>6.9</v>
      </c>
      <c r="G33" s="11" t="str">
        <f t="shared" si="0"/>
        <v>C+</v>
      </c>
      <c r="H33" s="3" t="str">
        <f t="shared" si="1"/>
        <v>2,5</v>
      </c>
      <c r="I33" s="53">
        <v>7</v>
      </c>
      <c r="J33" s="11" t="str">
        <f t="shared" si="2"/>
        <v>B</v>
      </c>
      <c r="K33" s="3" t="str">
        <f t="shared" si="3"/>
        <v>3,0</v>
      </c>
      <c r="L33" s="53">
        <v>4.2</v>
      </c>
      <c r="M33" s="11" t="str">
        <f t="shared" si="4"/>
        <v>D</v>
      </c>
      <c r="N33" s="3" t="str">
        <f t="shared" si="5"/>
        <v>1,0</v>
      </c>
      <c r="O33" s="53">
        <v>6.8</v>
      </c>
      <c r="P33" s="11" t="str">
        <f t="shared" si="6"/>
        <v>C+</v>
      </c>
      <c r="Q33" s="3" t="str">
        <f t="shared" si="7"/>
        <v>2,5</v>
      </c>
      <c r="R33" s="53">
        <v>5.7</v>
      </c>
      <c r="S33" s="11" t="str">
        <f t="shared" si="8"/>
        <v>C</v>
      </c>
      <c r="T33" s="3" t="str">
        <f t="shared" si="9"/>
        <v>2,0</v>
      </c>
      <c r="U33" s="53">
        <v>7.5</v>
      </c>
      <c r="V33" s="11" t="str">
        <f t="shared" si="10"/>
        <v>B</v>
      </c>
      <c r="W33" s="3" t="str">
        <f t="shared" si="11"/>
        <v>3,0</v>
      </c>
      <c r="X33" s="53">
        <v>5.6</v>
      </c>
      <c r="Y33" s="11" t="str">
        <f t="shared" si="12"/>
        <v>C</v>
      </c>
      <c r="Z33" s="3" t="str">
        <f t="shared" si="13"/>
        <v>2,0</v>
      </c>
      <c r="AA33" s="53">
        <v>6.8</v>
      </c>
      <c r="AB33" s="11" t="str">
        <f t="shared" si="14"/>
        <v>C+</v>
      </c>
      <c r="AC33" s="3" t="str">
        <f t="shared" si="15"/>
        <v>2,5</v>
      </c>
      <c r="AD33" s="53">
        <v>7.3</v>
      </c>
      <c r="AE33" s="11" t="str">
        <f t="shared" si="16"/>
        <v>B</v>
      </c>
      <c r="AF33" s="3" t="str">
        <f t="shared" si="17"/>
        <v>3,0</v>
      </c>
      <c r="AG33" s="9">
        <f t="shared" si="18"/>
        <v>155.30000000000001</v>
      </c>
      <c r="AH33" s="10">
        <f t="shared" si="19"/>
        <v>6.4708333333333341</v>
      </c>
      <c r="AI33" s="9">
        <f t="shared" si="20"/>
        <v>58</v>
      </c>
      <c r="AJ33" s="10">
        <f t="shared" si="21"/>
        <v>2.4166666666666665</v>
      </c>
      <c r="AK33">
        <f>VLOOKUP(B33,Tổng!$B$7:$V$79,21,0)</f>
        <v>0</v>
      </c>
    </row>
    <row r="34" spans="1:38">
      <c r="A34" s="1" t="s">
        <v>101</v>
      </c>
      <c r="B34" s="45" t="s">
        <v>141</v>
      </c>
      <c r="C34" s="2" t="s">
        <v>142</v>
      </c>
      <c r="D34" s="2" t="s">
        <v>143</v>
      </c>
      <c r="E34" s="1" t="s">
        <v>144</v>
      </c>
      <c r="F34" s="53">
        <v>7.7</v>
      </c>
      <c r="G34" s="11" t="str">
        <f t="shared" si="0"/>
        <v>B</v>
      </c>
      <c r="H34" s="3" t="str">
        <f t="shared" si="1"/>
        <v>3,0</v>
      </c>
      <c r="I34" s="53">
        <v>6.9</v>
      </c>
      <c r="J34" s="11" t="str">
        <f t="shared" si="2"/>
        <v>C+</v>
      </c>
      <c r="K34" s="3" t="str">
        <f t="shared" si="3"/>
        <v>2,5</v>
      </c>
      <c r="L34" s="53">
        <v>6.4</v>
      </c>
      <c r="M34" s="11" t="str">
        <f t="shared" si="4"/>
        <v>C</v>
      </c>
      <c r="N34" s="3" t="str">
        <f t="shared" si="5"/>
        <v>2,0</v>
      </c>
      <c r="O34" s="53">
        <v>7.4</v>
      </c>
      <c r="P34" s="11" t="str">
        <f t="shared" si="6"/>
        <v>B</v>
      </c>
      <c r="Q34" s="3" t="str">
        <f t="shared" si="7"/>
        <v>3,0</v>
      </c>
      <c r="R34" s="53">
        <v>6.3</v>
      </c>
      <c r="S34" s="11" t="str">
        <f t="shared" si="8"/>
        <v>C</v>
      </c>
      <c r="T34" s="3" t="str">
        <f t="shared" si="9"/>
        <v>2,0</v>
      </c>
      <c r="U34" s="53">
        <v>7.5</v>
      </c>
      <c r="V34" s="11" t="str">
        <f t="shared" si="10"/>
        <v>B</v>
      </c>
      <c r="W34" s="3" t="str">
        <f t="shared" si="11"/>
        <v>3,0</v>
      </c>
      <c r="X34" s="53">
        <v>7.4</v>
      </c>
      <c r="Y34" s="11" t="str">
        <f t="shared" si="12"/>
        <v>B</v>
      </c>
      <c r="Z34" s="3" t="str">
        <f t="shared" si="13"/>
        <v>3,0</v>
      </c>
      <c r="AA34" s="53">
        <v>6.8</v>
      </c>
      <c r="AB34" s="11" t="str">
        <f t="shared" si="14"/>
        <v>C+</v>
      </c>
      <c r="AC34" s="3" t="str">
        <f t="shared" si="15"/>
        <v>2,5</v>
      </c>
      <c r="AD34" s="53">
        <v>7.3</v>
      </c>
      <c r="AE34" s="11" t="str">
        <f t="shared" si="16"/>
        <v>B</v>
      </c>
      <c r="AF34" s="3" t="str">
        <f t="shared" si="17"/>
        <v>3,0</v>
      </c>
      <c r="AG34" s="9">
        <f t="shared" si="18"/>
        <v>170.1</v>
      </c>
      <c r="AH34" s="10">
        <f t="shared" si="19"/>
        <v>7.0874999999999995</v>
      </c>
      <c r="AI34" s="9">
        <f t="shared" si="20"/>
        <v>64.5</v>
      </c>
      <c r="AJ34" s="10">
        <f t="shared" si="21"/>
        <v>2.6875</v>
      </c>
      <c r="AK34" t="str">
        <f>VLOOKUP(B34,Tổng!$B$7:$V$79,21,0)</f>
        <v>Đợt 1</v>
      </c>
    </row>
    <row r="35" spans="1:38">
      <c r="A35" s="1" t="s">
        <v>106</v>
      </c>
      <c r="B35" s="45" t="s">
        <v>146</v>
      </c>
      <c r="C35" s="2" t="s">
        <v>147</v>
      </c>
      <c r="D35" s="2" t="s">
        <v>148</v>
      </c>
      <c r="E35" s="1" t="s">
        <v>149</v>
      </c>
      <c r="F35" s="53">
        <v>8.1999999999999993</v>
      </c>
      <c r="G35" s="11" t="str">
        <f t="shared" si="0"/>
        <v>B+</v>
      </c>
      <c r="H35" s="3" t="str">
        <f t="shared" si="1"/>
        <v>3,5</v>
      </c>
      <c r="I35" s="53">
        <v>7.8</v>
      </c>
      <c r="J35" s="11" t="str">
        <f t="shared" si="2"/>
        <v>B</v>
      </c>
      <c r="K35" s="3" t="str">
        <f t="shared" si="3"/>
        <v>3,0</v>
      </c>
      <c r="L35" s="54">
        <v>3.6</v>
      </c>
      <c r="M35" s="48" t="str">
        <f t="shared" si="4"/>
        <v>F</v>
      </c>
      <c r="N35" s="3" t="str">
        <f t="shared" si="5"/>
        <v>0,0</v>
      </c>
      <c r="O35" s="53">
        <v>7.7</v>
      </c>
      <c r="P35" s="11" t="str">
        <f t="shared" si="6"/>
        <v>B</v>
      </c>
      <c r="Q35" s="3" t="str">
        <f t="shared" si="7"/>
        <v>3,0</v>
      </c>
      <c r="R35" s="53">
        <v>6.2</v>
      </c>
      <c r="S35" s="11" t="str">
        <f t="shared" si="8"/>
        <v>C</v>
      </c>
      <c r="T35" s="3" t="str">
        <f t="shared" si="9"/>
        <v>2,0</v>
      </c>
      <c r="U35" s="53">
        <v>7.5</v>
      </c>
      <c r="V35" s="11" t="str">
        <f t="shared" si="10"/>
        <v>B</v>
      </c>
      <c r="W35" s="3" t="str">
        <f t="shared" si="11"/>
        <v>3,0</v>
      </c>
      <c r="X35" s="53">
        <v>5.9</v>
      </c>
      <c r="Y35" s="11" t="str">
        <f t="shared" si="12"/>
        <v>C</v>
      </c>
      <c r="Z35" s="3" t="str">
        <f t="shared" si="13"/>
        <v>2,0</v>
      </c>
      <c r="AA35" s="53">
        <v>6.8</v>
      </c>
      <c r="AB35" s="11" t="str">
        <f t="shared" si="14"/>
        <v>C+</v>
      </c>
      <c r="AC35" s="3" t="str">
        <f t="shared" si="15"/>
        <v>2,5</v>
      </c>
      <c r="AD35" s="53">
        <v>6.4</v>
      </c>
      <c r="AE35" s="11" t="str">
        <f t="shared" si="16"/>
        <v>C</v>
      </c>
      <c r="AF35" s="3" t="str">
        <f t="shared" si="17"/>
        <v>2,0</v>
      </c>
      <c r="AG35" s="9">
        <f t="shared" si="18"/>
        <v>160.69999999999999</v>
      </c>
      <c r="AH35" s="10">
        <f t="shared" si="19"/>
        <v>6.6958333333333329</v>
      </c>
      <c r="AI35" s="9">
        <f t="shared" si="20"/>
        <v>56.5</v>
      </c>
      <c r="AJ35" s="10">
        <f t="shared" si="21"/>
        <v>2.3541666666666665</v>
      </c>
      <c r="AK35">
        <f>VLOOKUP(B35,Tổng!$B$7:$V$79,21,0)</f>
        <v>0</v>
      </c>
      <c r="AL35" s="51" t="s">
        <v>407</v>
      </c>
    </row>
    <row r="36" spans="1:38">
      <c r="A36" s="1" t="s">
        <v>111</v>
      </c>
      <c r="B36" s="45" t="s">
        <v>151</v>
      </c>
      <c r="C36" s="2" t="s">
        <v>152</v>
      </c>
      <c r="D36" s="2" t="s">
        <v>153</v>
      </c>
      <c r="E36" s="1" t="s">
        <v>154</v>
      </c>
      <c r="F36" s="53">
        <v>8.1999999999999993</v>
      </c>
      <c r="G36" s="11" t="str">
        <f t="shared" si="0"/>
        <v>B+</v>
      </c>
      <c r="H36" s="3" t="str">
        <f t="shared" si="1"/>
        <v>3,5</v>
      </c>
      <c r="I36" s="53">
        <v>7.6</v>
      </c>
      <c r="J36" s="11" t="str">
        <f t="shared" si="2"/>
        <v>B</v>
      </c>
      <c r="K36" s="3" t="str">
        <f t="shared" si="3"/>
        <v>3,0</v>
      </c>
      <c r="L36" s="54">
        <v>3.6</v>
      </c>
      <c r="M36" s="48" t="str">
        <f t="shared" si="4"/>
        <v>F</v>
      </c>
      <c r="N36" s="3" t="str">
        <f t="shared" si="5"/>
        <v>0,0</v>
      </c>
      <c r="O36" s="53">
        <v>8</v>
      </c>
      <c r="P36" s="11" t="str">
        <f t="shared" si="6"/>
        <v>B+</v>
      </c>
      <c r="Q36" s="3" t="str">
        <f t="shared" si="7"/>
        <v>3,5</v>
      </c>
      <c r="R36" s="53">
        <v>6.3</v>
      </c>
      <c r="S36" s="11" t="str">
        <f t="shared" si="8"/>
        <v>C</v>
      </c>
      <c r="T36" s="3" t="str">
        <f t="shared" si="9"/>
        <v>2,0</v>
      </c>
      <c r="U36" s="53">
        <v>7.5</v>
      </c>
      <c r="V36" s="11" t="str">
        <f t="shared" si="10"/>
        <v>B</v>
      </c>
      <c r="W36" s="3" t="str">
        <f t="shared" si="11"/>
        <v>3,0</v>
      </c>
      <c r="X36" s="54">
        <v>3.9</v>
      </c>
      <c r="Y36" s="48" t="str">
        <f t="shared" si="12"/>
        <v>F</v>
      </c>
      <c r="Z36" s="3" t="str">
        <f t="shared" si="13"/>
        <v>0,0</v>
      </c>
      <c r="AA36" s="53">
        <v>7.4</v>
      </c>
      <c r="AB36" s="11" t="str">
        <f t="shared" si="14"/>
        <v>B</v>
      </c>
      <c r="AC36" s="3" t="str">
        <f t="shared" si="15"/>
        <v>3,0</v>
      </c>
      <c r="AD36" s="53">
        <v>7</v>
      </c>
      <c r="AE36" s="11" t="str">
        <f t="shared" si="16"/>
        <v>B</v>
      </c>
      <c r="AF36" s="3" t="str">
        <f t="shared" si="17"/>
        <v>3,0</v>
      </c>
      <c r="AG36" s="9">
        <f t="shared" si="18"/>
        <v>159.1</v>
      </c>
      <c r="AH36" s="10">
        <f t="shared" si="19"/>
        <v>6.6291666666666664</v>
      </c>
      <c r="AI36" s="9">
        <f t="shared" si="20"/>
        <v>56.5</v>
      </c>
      <c r="AJ36" s="10">
        <f t="shared" si="21"/>
        <v>2.3541666666666665</v>
      </c>
      <c r="AK36">
        <f>VLOOKUP(B36,Tổng!$B$7:$V$79,21,0)</f>
        <v>0</v>
      </c>
      <c r="AL36" s="51" t="s">
        <v>407</v>
      </c>
    </row>
    <row r="37" spans="1:38">
      <c r="A37" s="1" t="s">
        <v>116</v>
      </c>
      <c r="B37" s="45" t="s">
        <v>156</v>
      </c>
      <c r="C37" s="2" t="s">
        <v>157</v>
      </c>
      <c r="D37" s="2" t="s">
        <v>158</v>
      </c>
      <c r="E37" s="1" t="s">
        <v>159</v>
      </c>
      <c r="F37" s="53">
        <v>7.5</v>
      </c>
      <c r="G37" s="11" t="str">
        <f t="shared" si="0"/>
        <v>B</v>
      </c>
      <c r="H37" s="3" t="str">
        <f t="shared" si="1"/>
        <v>3,0</v>
      </c>
      <c r="I37" s="53">
        <v>6.6</v>
      </c>
      <c r="J37" s="11" t="str">
        <f t="shared" si="2"/>
        <v>C+</v>
      </c>
      <c r="K37" s="3" t="str">
        <f t="shared" si="3"/>
        <v>2,5</v>
      </c>
      <c r="L37" s="53">
        <v>6.4</v>
      </c>
      <c r="M37" s="11" t="str">
        <f t="shared" si="4"/>
        <v>C</v>
      </c>
      <c r="N37" s="3" t="str">
        <f t="shared" si="5"/>
        <v>2,0</v>
      </c>
      <c r="O37" s="53">
        <v>6.8</v>
      </c>
      <c r="P37" s="11" t="str">
        <f t="shared" si="6"/>
        <v>C+</v>
      </c>
      <c r="Q37" s="3" t="str">
        <f t="shared" si="7"/>
        <v>2,5</v>
      </c>
      <c r="R37" s="53">
        <v>7.4</v>
      </c>
      <c r="S37" s="11" t="str">
        <f t="shared" si="8"/>
        <v>B</v>
      </c>
      <c r="T37" s="3" t="str">
        <f t="shared" si="9"/>
        <v>3,0</v>
      </c>
      <c r="U37" s="53">
        <v>7.5</v>
      </c>
      <c r="V37" s="11" t="str">
        <f t="shared" si="10"/>
        <v>B</v>
      </c>
      <c r="W37" s="3" t="str">
        <f t="shared" si="11"/>
        <v>3,0</v>
      </c>
      <c r="X37" s="53">
        <v>8</v>
      </c>
      <c r="Y37" s="11" t="str">
        <f t="shared" si="12"/>
        <v>B+</v>
      </c>
      <c r="Z37" s="3" t="str">
        <f t="shared" si="13"/>
        <v>3,5</v>
      </c>
      <c r="AA37" s="53">
        <v>6.8</v>
      </c>
      <c r="AB37" s="11" t="str">
        <f t="shared" si="14"/>
        <v>C+</v>
      </c>
      <c r="AC37" s="3" t="str">
        <f t="shared" si="15"/>
        <v>2,5</v>
      </c>
      <c r="AD37" s="53">
        <v>7.3</v>
      </c>
      <c r="AE37" s="11" t="str">
        <f t="shared" si="16"/>
        <v>B</v>
      </c>
      <c r="AF37" s="3" t="str">
        <f t="shared" si="17"/>
        <v>3,0</v>
      </c>
      <c r="AG37" s="9">
        <f t="shared" si="18"/>
        <v>172.4</v>
      </c>
      <c r="AH37" s="10">
        <f t="shared" si="19"/>
        <v>7.1833333333333336</v>
      </c>
      <c r="AI37" s="9">
        <f t="shared" si="20"/>
        <v>67.5</v>
      </c>
      <c r="AJ37" s="10">
        <f t="shared" si="21"/>
        <v>2.8125</v>
      </c>
      <c r="AK37" t="str">
        <f>VLOOKUP(B37,Tổng!$B$7:$V$79,21,0)</f>
        <v>Đợt 1</v>
      </c>
    </row>
    <row r="38" spans="1:38">
      <c r="A38" s="1" t="s">
        <v>121</v>
      </c>
      <c r="B38" s="45" t="s">
        <v>161</v>
      </c>
      <c r="C38" s="2" t="s">
        <v>147</v>
      </c>
      <c r="D38" s="2" t="s">
        <v>162</v>
      </c>
      <c r="E38" s="1" t="s">
        <v>163</v>
      </c>
      <c r="F38" s="53">
        <v>7.9</v>
      </c>
      <c r="G38" s="11" t="str">
        <f t="shared" si="0"/>
        <v>B</v>
      </c>
      <c r="H38" s="3" t="str">
        <f t="shared" si="1"/>
        <v>3,0</v>
      </c>
      <c r="I38" s="53">
        <v>8</v>
      </c>
      <c r="J38" s="11" t="str">
        <f t="shared" si="2"/>
        <v>B+</v>
      </c>
      <c r="K38" s="3" t="str">
        <f t="shared" si="3"/>
        <v>3,5</v>
      </c>
      <c r="L38" s="53">
        <v>7</v>
      </c>
      <c r="M38" s="11" t="str">
        <f t="shared" si="4"/>
        <v>B</v>
      </c>
      <c r="N38" s="3" t="str">
        <f t="shared" si="5"/>
        <v>3,0</v>
      </c>
      <c r="O38" s="53">
        <v>8</v>
      </c>
      <c r="P38" s="11" t="str">
        <f t="shared" si="6"/>
        <v>B+</v>
      </c>
      <c r="Q38" s="3" t="str">
        <f t="shared" si="7"/>
        <v>3,5</v>
      </c>
      <c r="R38" s="53">
        <v>8.6</v>
      </c>
      <c r="S38" s="11" t="str">
        <f t="shared" si="8"/>
        <v>A</v>
      </c>
      <c r="T38" s="3" t="str">
        <f t="shared" si="9"/>
        <v>3,8</v>
      </c>
      <c r="U38" s="53">
        <v>8.1</v>
      </c>
      <c r="V38" s="11" t="str">
        <f t="shared" si="10"/>
        <v>B+</v>
      </c>
      <c r="W38" s="3" t="str">
        <f t="shared" si="11"/>
        <v>3,5</v>
      </c>
      <c r="X38" s="53">
        <v>7.4</v>
      </c>
      <c r="Y38" s="11" t="str">
        <f t="shared" si="12"/>
        <v>B</v>
      </c>
      <c r="Z38" s="3" t="str">
        <f t="shared" si="13"/>
        <v>3,0</v>
      </c>
      <c r="AA38" s="53">
        <v>6.8</v>
      </c>
      <c r="AB38" s="11" t="str">
        <f t="shared" si="14"/>
        <v>C+</v>
      </c>
      <c r="AC38" s="3" t="str">
        <f t="shared" si="15"/>
        <v>2,5</v>
      </c>
      <c r="AD38" s="53">
        <v>7</v>
      </c>
      <c r="AE38" s="11" t="str">
        <f t="shared" si="16"/>
        <v>B</v>
      </c>
      <c r="AF38" s="3" t="str">
        <f t="shared" si="17"/>
        <v>3,0</v>
      </c>
      <c r="AG38" s="9">
        <f t="shared" si="18"/>
        <v>183.5</v>
      </c>
      <c r="AH38" s="10">
        <f t="shared" si="19"/>
        <v>7.645833333333333</v>
      </c>
      <c r="AI38" s="9">
        <f t="shared" si="20"/>
        <v>76.900000000000006</v>
      </c>
      <c r="AJ38" s="10">
        <f t="shared" si="21"/>
        <v>3.2041666666666671</v>
      </c>
      <c r="AK38" t="str">
        <f>VLOOKUP(B38,Tổng!$B$7:$V$79,21,0)</f>
        <v>Đợt 1</v>
      </c>
    </row>
    <row r="39" spans="1:38">
      <c r="A39" s="1" t="s">
        <v>125</v>
      </c>
      <c r="B39" s="45" t="s">
        <v>165</v>
      </c>
      <c r="C39" s="2" t="s">
        <v>166</v>
      </c>
      <c r="D39" s="2" t="s">
        <v>167</v>
      </c>
      <c r="E39" s="1" t="s">
        <v>168</v>
      </c>
      <c r="F39" s="53">
        <v>7.7</v>
      </c>
      <c r="G39" s="11" t="str">
        <f t="shared" si="0"/>
        <v>B</v>
      </c>
      <c r="H39" s="3" t="str">
        <f t="shared" si="1"/>
        <v>3,0</v>
      </c>
      <c r="I39" s="53">
        <v>7.7</v>
      </c>
      <c r="J39" s="11" t="str">
        <f t="shared" si="2"/>
        <v>B</v>
      </c>
      <c r="K39" s="3" t="str">
        <f t="shared" si="3"/>
        <v>3,0</v>
      </c>
      <c r="L39" s="53">
        <v>7</v>
      </c>
      <c r="M39" s="11" t="str">
        <f t="shared" si="4"/>
        <v>B</v>
      </c>
      <c r="N39" s="3" t="str">
        <f t="shared" si="5"/>
        <v>3,0</v>
      </c>
      <c r="O39" s="53">
        <v>8</v>
      </c>
      <c r="P39" s="11" t="str">
        <f t="shared" si="6"/>
        <v>B+</v>
      </c>
      <c r="Q39" s="3" t="str">
        <f t="shared" si="7"/>
        <v>3,5</v>
      </c>
      <c r="R39" s="53">
        <v>8</v>
      </c>
      <c r="S39" s="11" t="str">
        <f t="shared" si="8"/>
        <v>B+</v>
      </c>
      <c r="T39" s="3" t="str">
        <f t="shared" si="9"/>
        <v>3,5</v>
      </c>
      <c r="U39" s="53">
        <v>8.1</v>
      </c>
      <c r="V39" s="11" t="str">
        <f t="shared" si="10"/>
        <v>B+</v>
      </c>
      <c r="W39" s="3" t="str">
        <f t="shared" si="11"/>
        <v>3,5</v>
      </c>
      <c r="X39" s="53">
        <v>6.8</v>
      </c>
      <c r="Y39" s="11" t="str">
        <f t="shared" si="12"/>
        <v>C+</v>
      </c>
      <c r="Z39" s="3" t="str">
        <f t="shared" si="13"/>
        <v>2,5</v>
      </c>
      <c r="AA39" s="53">
        <v>7.4</v>
      </c>
      <c r="AB39" s="11" t="str">
        <f t="shared" si="14"/>
        <v>B</v>
      </c>
      <c r="AC39" s="3" t="str">
        <f t="shared" si="15"/>
        <v>3,0</v>
      </c>
      <c r="AD39" s="53">
        <v>7</v>
      </c>
      <c r="AE39" s="11" t="str">
        <f t="shared" si="16"/>
        <v>B</v>
      </c>
      <c r="AF39" s="3" t="str">
        <f t="shared" si="17"/>
        <v>3,0</v>
      </c>
      <c r="AG39" s="9">
        <f t="shared" si="18"/>
        <v>180.7</v>
      </c>
      <c r="AH39" s="10">
        <f t="shared" si="19"/>
        <v>7.5291666666666659</v>
      </c>
      <c r="AI39" s="9">
        <f t="shared" si="20"/>
        <v>75</v>
      </c>
      <c r="AJ39" s="10">
        <f t="shared" si="21"/>
        <v>3.125</v>
      </c>
      <c r="AK39" t="str">
        <f>VLOOKUP(B39,Tổng!$B$7:$V$79,21,0)</f>
        <v>Đợt 1</v>
      </c>
    </row>
    <row r="40" spans="1:38">
      <c r="A40" s="1" t="s">
        <v>129</v>
      </c>
      <c r="B40" s="45" t="s">
        <v>171</v>
      </c>
      <c r="C40" s="2" t="s">
        <v>172</v>
      </c>
      <c r="D40" s="2" t="s">
        <v>173</v>
      </c>
      <c r="E40" s="1" t="s">
        <v>174</v>
      </c>
      <c r="F40" s="53">
        <v>8.1999999999999993</v>
      </c>
      <c r="G40" s="11" t="str">
        <f t="shared" si="0"/>
        <v>B+</v>
      </c>
      <c r="H40" s="3" t="str">
        <f t="shared" si="1"/>
        <v>3,5</v>
      </c>
      <c r="I40" s="53">
        <v>7.2</v>
      </c>
      <c r="J40" s="11" t="str">
        <f t="shared" si="2"/>
        <v>B</v>
      </c>
      <c r="K40" s="3" t="str">
        <f t="shared" si="3"/>
        <v>3,0</v>
      </c>
      <c r="L40" s="53">
        <v>7</v>
      </c>
      <c r="M40" s="11" t="str">
        <f t="shared" si="4"/>
        <v>B</v>
      </c>
      <c r="N40" s="3" t="str">
        <f t="shared" si="5"/>
        <v>3,0</v>
      </c>
      <c r="O40" s="53">
        <v>7.1</v>
      </c>
      <c r="P40" s="11" t="str">
        <f t="shared" si="6"/>
        <v>B</v>
      </c>
      <c r="Q40" s="3" t="str">
        <f t="shared" si="7"/>
        <v>3,0</v>
      </c>
      <c r="R40" s="53">
        <v>7.3</v>
      </c>
      <c r="S40" s="11" t="str">
        <f t="shared" si="8"/>
        <v>B</v>
      </c>
      <c r="T40" s="3" t="str">
        <f t="shared" si="9"/>
        <v>3,0</v>
      </c>
      <c r="U40" s="53">
        <v>7.5</v>
      </c>
      <c r="V40" s="11" t="str">
        <f t="shared" si="10"/>
        <v>B</v>
      </c>
      <c r="W40" s="3" t="str">
        <f t="shared" si="11"/>
        <v>3,0</v>
      </c>
      <c r="X40" s="53">
        <v>6.5</v>
      </c>
      <c r="Y40" s="11" t="str">
        <f t="shared" si="12"/>
        <v>C+</v>
      </c>
      <c r="Z40" s="3" t="str">
        <f t="shared" si="13"/>
        <v>2,5</v>
      </c>
      <c r="AA40" s="53">
        <v>6.8</v>
      </c>
      <c r="AB40" s="11" t="str">
        <f t="shared" si="14"/>
        <v>C+</v>
      </c>
      <c r="AC40" s="3" t="str">
        <f t="shared" si="15"/>
        <v>2,5</v>
      </c>
      <c r="AD40" s="53">
        <v>6.4</v>
      </c>
      <c r="AE40" s="11" t="str">
        <f t="shared" si="16"/>
        <v>C</v>
      </c>
      <c r="AF40" s="3" t="str">
        <f t="shared" si="17"/>
        <v>2,0</v>
      </c>
      <c r="AG40" s="9">
        <f t="shared" si="18"/>
        <v>169.60000000000002</v>
      </c>
      <c r="AH40" s="10">
        <f t="shared" si="19"/>
        <v>7.0666666666666673</v>
      </c>
      <c r="AI40" s="9">
        <f t="shared" si="20"/>
        <v>67</v>
      </c>
      <c r="AJ40" s="10">
        <f t="shared" si="21"/>
        <v>2.7916666666666665</v>
      </c>
      <c r="AK40" t="str">
        <f>VLOOKUP(B40,Tổng!$B$7:$V$79,21,0)</f>
        <v>Đợt 1</v>
      </c>
    </row>
    <row r="41" spans="1:38">
      <c r="A41" s="1" t="s">
        <v>131</v>
      </c>
      <c r="B41" s="45" t="s">
        <v>176</v>
      </c>
      <c r="C41" s="2" t="s">
        <v>177</v>
      </c>
      <c r="D41" s="2" t="s">
        <v>178</v>
      </c>
      <c r="E41" s="1" t="s">
        <v>179</v>
      </c>
      <c r="F41" s="53">
        <v>7.9</v>
      </c>
      <c r="G41" s="11" t="str">
        <f t="shared" si="0"/>
        <v>B</v>
      </c>
      <c r="H41" s="3" t="str">
        <f t="shared" si="1"/>
        <v>3,0</v>
      </c>
      <c r="I41" s="53">
        <v>8</v>
      </c>
      <c r="J41" s="11" t="str">
        <f t="shared" si="2"/>
        <v>B+</v>
      </c>
      <c r="K41" s="3" t="str">
        <f t="shared" si="3"/>
        <v>3,5</v>
      </c>
      <c r="L41" s="53">
        <v>7</v>
      </c>
      <c r="M41" s="11" t="str">
        <f t="shared" si="4"/>
        <v>B</v>
      </c>
      <c r="N41" s="3" t="str">
        <f t="shared" si="5"/>
        <v>3,0</v>
      </c>
      <c r="O41" s="53">
        <v>7.4</v>
      </c>
      <c r="P41" s="11" t="str">
        <f t="shared" si="6"/>
        <v>B</v>
      </c>
      <c r="Q41" s="3" t="str">
        <f t="shared" si="7"/>
        <v>3,0</v>
      </c>
      <c r="R41" s="53">
        <v>6.8</v>
      </c>
      <c r="S41" s="11" t="str">
        <f t="shared" si="8"/>
        <v>C+</v>
      </c>
      <c r="T41" s="3" t="str">
        <f t="shared" si="9"/>
        <v>2,5</v>
      </c>
      <c r="U41" s="53">
        <v>7.5</v>
      </c>
      <c r="V41" s="11" t="str">
        <f t="shared" si="10"/>
        <v>B</v>
      </c>
      <c r="W41" s="3" t="str">
        <f t="shared" si="11"/>
        <v>3,0</v>
      </c>
      <c r="X41" s="53">
        <v>7.1</v>
      </c>
      <c r="Y41" s="11" t="str">
        <f t="shared" si="12"/>
        <v>B</v>
      </c>
      <c r="Z41" s="3" t="str">
        <f t="shared" si="13"/>
        <v>3,0</v>
      </c>
      <c r="AA41" s="53">
        <v>6.8</v>
      </c>
      <c r="AB41" s="11" t="str">
        <f t="shared" si="14"/>
        <v>C+</v>
      </c>
      <c r="AC41" s="3" t="str">
        <f t="shared" si="15"/>
        <v>2,5</v>
      </c>
      <c r="AD41" s="53">
        <v>7</v>
      </c>
      <c r="AE41" s="11" t="str">
        <f t="shared" si="16"/>
        <v>B</v>
      </c>
      <c r="AF41" s="3" t="str">
        <f t="shared" si="17"/>
        <v>3,0</v>
      </c>
      <c r="AG41" s="9">
        <f t="shared" si="18"/>
        <v>173.6</v>
      </c>
      <c r="AH41" s="10">
        <f t="shared" si="19"/>
        <v>7.2333333333333334</v>
      </c>
      <c r="AI41" s="9">
        <f t="shared" si="20"/>
        <v>70</v>
      </c>
      <c r="AJ41" s="10">
        <f t="shared" si="21"/>
        <v>2.9166666666666665</v>
      </c>
      <c r="AK41">
        <f>VLOOKUP(B41,Tổng!$B$7:$V$79,21,0)</f>
        <v>0</v>
      </c>
    </row>
    <row r="42" spans="1:38">
      <c r="A42" s="1" t="s">
        <v>135</v>
      </c>
      <c r="B42" s="45" t="s">
        <v>182</v>
      </c>
      <c r="C42" s="2" t="s">
        <v>183</v>
      </c>
      <c r="D42" s="2" t="s">
        <v>184</v>
      </c>
      <c r="E42" s="1" t="s">
        <v>185</v>
      </c>
      <c r="F42" s="53">
        <v>7.9</v>
      </c>
      <c r="G42" s="11" t="str">
        <f t="shared" si="0"/>
        <v>B</v>
      </c>
      <c r="H42" s="3" t="str">
        <f t="shared" si="1"/>
        <v>3,0</v>
      </c>
      <c r="I42" s="53">
        <v>7.6</v>
      </c>
      <c r="J42" s="11" t="str">
        <f t="shared" si="2"/>
        <v>B</v>
      </c>
      <c r="K42" s="3" t="str">
        <f t="shared" si="3"/>
        <v>3,0</v>
      </c>
      <c r="L42" s="53">
        <v>7.4</v>
      </c>
      <c r="M42" s="11" t="str">
        <f t="shared" si="4"/>
        <v>B</v>
      </c>
      <c r="N42" s="3" t="str">
        <f t="shared" si="5"/>
        <v>3,0</v>
      </c>
      <c r="O42" s="53">
        <v>8</v>
      </c>
      <c r="P42" s="11" t="str">
        <f t="shared" si="6"/>
        <v>B+</v>
      </c>
      <c r="Q42" s="3" t="str">
        <f t="shared" si="7"/>
        <v>3,5</v>
      </c>
      <c r="R42" s="53">
        <v>8.1999999999999993</v>
      </c>
      <c r="S42" s="11" t="str">
        <f t="shared" si="8"/>
        <v>B+</v>
      </c>
      <c r="T42" s="3" t="str">
        <f t="shared" si="9"/>
        <v>3,5</v>
      </c>
      <c r="U42" s="53">
        <v>7.5</v>
      </c>
      <c r="V42" s="11" t="str">
        <f t="shared" si="10"/>
        <v>B</v>
      </c>
      <c r="W42" s="3" t="str">
        <f t="shared" si="11"/>
        <v>3,0</v>
      </c>
      <c r="X42" s="53">
        <v>5.9</v>
      </c>
      <c r="Y42" s="11" t="str">
        <f t="shared" si="12"/>
        <v>C</v>
      </c>
      <c r="Z42" s="3" t="str">
        <f t="shared" si="13"/>
        <v>2,0</v>
      </c>
      <c r="AA42" s="53">
        <v>7.4</v>
      </c>
      <c r="AB42" s="11" t="str">
        <f t="shared" si="14"/>
        <v>B</v>
      </c>
      <c r="AC42" s="3" t="str">
        <f t="shared" si="15"/>
        <v>3,0</v>
      </c>
      <c r="AD42" s="53">
        <v>7.6</v>
      </c>
      <c r="AE42" s="11" t="str">
        <f t="shared" si="16"/>
        <v>B</v>
      </c>
      <c r="AF42" s="3" t="str">
        <f t="shared" si="17"/>
        <v>3,0</v>
      </c>
      <c r="AG42" s="9">
        <f t="shared" si="18"/>
        <v>179.60000000000002</v>
      </c>
      <c r="AH42" s="10">
        <f t="shared" si="19"/>
        <v>7.4833333333333343</v>
      </c>
      <c r="AI42" s="9">
        <f t="shared" si="20"/>
        <v>72</v>
      </c>
      <c r="AJ42" s="10">
        <f t="shared" si="21"/>
        <v>3</v>
      </c>
      <c r="AK42" t="str">
        <f>VLOOKUP(B42,Tổng!$B$7:$V$79,21,0)</f>
        <v>Đợt 1</v>
      </c>
    </row>
    <row r="43" spans="1:38">
      <c r="A43" s="1" t="s">
        <v>140</v>
      </c>
      <c r="B43" s="45" t="s">
        <v>187</v>
      </c>
      <c r="C43" s="2" t="s">
        <v>188</v>
      </c>
      <c r="D43" s="2" t="s">
        <v>189</v>
      </c>
      <c r="E43" s="1" t="s">
        <v>190</v>
      </c>
      <c r="F43" s="53">
        <v>8.1</v>
      </c>
      <c r="G43" s="11" t="str">
        <f t="shared" si="0"/>
        <v>B+</v>
      </c>
      <c r="H43" s="3" t="str">
        <f t="shared" si="1"/>
        <v>3,5</v>
      </c>
      <c r="I43" s="53">
        <v>8</v>
      </c>
      <c r="J43" s="11" t="str">
        <f t="shared" si="2"/>
        <v>B+</v>
      </c>
      <c r="K43" s="3" t="str">
        <f t="shared" si="3"/>
        <v>3,5</v>
      </c>
      <c r="L43" s="53">
        <v>7.4</v>
      </c>
      <c r="M43" s="11" t="str">
        <f t="shared" si="4"/>
        <v>B</v>
      </c>
      <c r="N43" s="3" t="str">
        <f t="shared" si="5"/>
        <v>3,0</v>
      </c>
      <c r="O43" s="53">
        <v>8</v>
      </c>
      <c r="P43" s="11" t="str">
        <f t="shared" si="6"/>
        <v>B+</v>
      </c>
      <c r="Q43" s="3" t="str">
        <f t="shared" si="7"/>
        <v>3,5</v>
      </c>
      <c r="R43" s="53">
        <v>7.6</v>
      </c>
      <c r="S43" s="11" t="str">
        <f t="shared" si="8"/>
        <v>B</v>
      </c>
      <c r="T43" s="3" t="str">
        <f t="shared" si="9"/>
        <v>3,0</v>
      </c>
      <c r="U43" s="53">
        <v>7.5</v>
      </c>
      <c r="V43" s="11" t="str">
        <f t="shared" si="10"/>
        <v>B</v>
      </c>
      <c r="W43" s="3" t="str">
        <f t="shared" si="11"/>
        <v>3,0</v>
      </c>
      <c r="X43" s="53">
        <v>5.6</v>
      </c>
      <c r="Y43" s="11" t="str">
        <f t="shared" si="12"/>
        <v>C</v>
      </c>
      <c r="Z43" s="3" t="str">
        <f t="shared" si="13"/>
        <v>2,0</v>
      </c>
      <c r="AA43" s="53">
        <v>7.4</v>
      </c>
      <c r="AB43" s="11" t="str">
        <f t="shared" si="14"/>
        <v>B</v>
      </c>
      <c r="AC43" s="3" t="str">
        <f t="shared" si="15"/>
        <v>3,0</v>
      </c>
      <c r="AD43" s="53">
        <v>6.7</v>
      </c>
      <c r="AE43" s="11" t="str">
        <f t="shared" si="16"/>
        <v>C+</v>
      </c>
      <c r="AF43" s="3" t="str">
        <f t="shared" si="17"/>
        <v>2,5</v>
      </c>
      <c r="AG43" s="9">
        <f t="shared" si="18"/>
        <v>175.4</v>
      </c>
      <c r="AH43" s="10">
        <f t="shared" si="19"/>
        <v>7.3083333333333336</v>
      </c>
      <c r="AI43" s="9">
        <f t="shared" si="20"/>
        <v>71</v>
      </c>
      <c r="AJ43" s="10">
        <f t="shared" si="21"/>
        <v>2.9583333333333335</v>
      </c>
      <c r="AK43" t="str">
        <f>VLOOKUP(B43,Tổng!$B$7:$V$79,21,0)</f>
        <v>Đợt 1</v>
      </c>
    </row>
    <row r="44" spans="1:38">
      <c r="A44" s="1" t="s">
        <v>145</v>
      </c>
      <c r="B44" s="45" t="s">
        <v>192</v>
      </c>
      <c r="C44" s="2" t="s">
        <v>193</v>
      </c>
      <c r="D44" s="2" t="s">
        <v>194</v>
      </c>
      <c r="E44" s="1" t="s">
        <v>195</v>
      </c>
      <c r="F44" s="53">
        <v>7.7</v>
      </c>
      <c r="G44" s="11" t="str">
        <f t="shared" si="0"/>
        <v>B</v>
      </c>
      <c r="H44" s="3" t="str">
        <f t="shared" si="1"/>
        <v>3,0</v>
      </c>
      <c r="I44" s="53">
        <v>7.6</v>
      </c>
      <c r="J44" s="11" t="str">
        <f t="shared" si="2"/>
        <v>B</v>
      </c>
      <c r="K44" s="3" t="str">
        <f t="shared" si="3"/>
        <v>3,0</v>
      </c>
      <c r="L44" s="53">
        <v>7</v>
      </c>
      <c r="M44" s="11" t="str">
        <f t="shared" si="4"/>
        <v>B</v>
      </c>
      <c r="N44" s="3" t="str">
        <f t="shared" si="5"/>
        <v>3,0</v>
      </c>
      <c r="O44" s="53">
        <v>7.4</v>
      </c>
      <c r="P44" s="11" t="str">
        <f t="shared" si="6"/>
        <v>B</v>
      </c>
      <c r="Q44" s="3" t="str">
        <f t="shared" si="7"/>
        <v>3,0</v>
      </c>
      <c r="R44" s="53">
        <v>6.1</v>
      </c>
      <c r="S44" s="11" t="str">
        <f t="shared" si="8"/>
        <v>C</v>
      </c>
      <c r="T44" s="3" t="str">
        <f t="shared" si="9"/>
        <v>2,0</v>
      </c>
      <c r="U44" s="53">
        <v>7.5</v>
      </c>
      <c r="V44" s="11" t="str">
        <f t="shared" si="10"/>
        <v>B</v>
      </c>
      <c r="W44" s="3" t="str">
        <f t="shared" si="11"/>
        <v>3,0</v>
      </c>
      <c r="X44" s="53">
        <v>6.8</v>
      </c>
      <c r="Y44" s="11" t="str">
        <f t="shared" si="12"/>
        <v>C+</v>
      </c>
      <c r="Z44" s="3" t="str">
        <f t="shared" si="13"/>
        <v>2,5</v>
      </c>
      <c r="AA44" s="53">
        <v>6.8</v>
      </c>
      <c r="AB44" s="11" t="str">
        <f t="shared" si="14"/>
        <v>C+</v>
      </c>
      <c r="AC44" s="3" t="str">
        <f t="shared" si="15"/>
        <v>2,5</v>
      </c>
      <c r="AD44" s="53">
        <v>6.4</v>
      </c>
      <c r="AE44" s="11" t="str">
        <f t="shared" si="16"/>
        <v>C</v>
      </c>
      <c r="AF44" s="3" t="str">
        <f t="shared" si="17"/>
        <v>2,0</v>
      </c>
      <c r="AG44" s="9">
        <f t="shared" si="18"/>
        <v>167.60000000000002</v>
      </c>
      <c r="AH44" s="10">
        <f t="shared" si="19"/>
        <v>6.9833333333333343</v>
      </c>
      <c r="AI44" s="9">
        <f t="shared" si="20"/>
        <v>63</v>
      </c>
      <c r="AJ44" s="10">
        <f t="shared" si="21"/>
        <v>2.625</v>
      </c>
      <c r="AK44" t="str">
        <f>VLOOKUP(B44,Tổng!$B$7:$V$79,21,0)</f>
        <v>Đợt 1</v>
      </c>
    </row>
    <row r="45" spans="1:38">
      <c r="A45" s="1" t="s">
        <v>150</v>
      </c>
      <c r="B45" s="45" t="s">
        <v>197</v>
      </c>
      <c r="C45" s="2" t="s">
        <v>198</v>
      </c>
      <c r="D45" s="2" t="s">
        <v>199</v>
      </c>
      <c r="E45" s="1" t="s">
        <v>200</v>
      </c>
      <c r="F45" s="53">
        <v>7.9</v>
      </c>
      <c r="G45" s="11" t="str">
        <f t="shared" si="0"/>
        <v>B</v>
      </c>
      <c r="H45" s="3" t="str">
        <f t="shared" si="1"/>
        <v>3,0</v>
      </c>
      <c r="I45" s="53">
        <v>6.3</v>
      </c>
      <c r="J45" s="11" t="str">
        <f t="shared" si="2"/>
        <v>C</v>
      </c>
      <c r="K45" s="3" t="str">
        <f t="shared" si="3"/>
        <v>2,0</v>
      </c>
      <c r="L45" s="53">
        <v>7</v>
      </c>
      <c r="M45" s="11" t="str">
        <f t="shared" si="4"/>
        <v>B</v>
      </c>
      <c r="N45" s="3" t="str">
        <f t="shared" si="5"/>
        <v>3,0</v>
      </c>
      <c r="O45" s="53">
        <v>7.4</v>
      </c>
      <c r="P45" s="11" t="str">
        <f t="shared" si="6"/>
        <v>B</v>
      </c>
      <c r="Q45" s="3" t="str">
        <f t="shared" si="7"/>
        <v>3,0</v>
      </c>
      <c r="R45" s="53">
        <v>6.1</v>
      </c>
      <c r="S45" s="11" t="str">
        <f t="shared" si="8"/>
        <v>C</v>
      </c>
      <c r="T45" s="3" t="str">
        <f t="shared" si="9"/>
        <v>2,0</v>
      </c>
      <c r="U45" s="53">
        <v>7.5</v>
      </c>
      <c r="V45" s="11" t="str">
        <f t="shared" si="10"/>
        <v>B</v>
      </c>
      <c r="W45" s="3" t="str">
        <f t="shared" si="11"/>
        <v>3,0</v>
      </c>
      <c r="X45" s="53">
        <v>5.9</v>
      </c>
      <c r="Y45" s="11" t="str">
        <f t="shared" si="12"/>
        <v>C</v>
      </c>
      <c r="Z45" s="3" t="str">
        <f t="shared" si="13"/>
        <v>2,0</v>
      </c>
      <c r="AA45" s="53">
        <v>6.8</v>
      </c>
      <c r="AB45" s="11" t="str">
        <f t="shared" si="14"/>
        <v>C+</v>
      </c>
      <c r="AC45" s="3" t="str">
        <f t="shared" si="15"/>
        <v>2,5</v>
      </c>
      <c r="AD45" s="53">
        <v>7</v>
      </c>
      <c r="AE45" s="11" t="str">
        <f t="shared" si="16"/>
        <v>B</v>
      </c>
      <c r="AF45" s="3" t="str">
        <f t="shared" si="17"/>
        <v>3,0</v>
      </c>
      <c r="AG45" s="9">
        <f t="shared" si="18"/>
        <v>164.5</v>
      </c>
      <c r="AH45" s="10">
        <f t="shared" si="19"/>
        <v>6.854166666666667</v>
      </c>
      <c r="AI45" s="9">
        <f t="shared" si="20"/>
        <v>62.5</v>
      </c>
      <c r="AJ45" s="10">
        <f t="shared" si="21"/>
        <v>2.6041666666666665</v>
      </c>
      <c r="AK45" t="str">
        <f>VLOOKUP(B45,Tổng!$B$7:$V$79,21,0)</f>
        <v>Đợt 1</v>
      </c>
    </row>
    <row r="46" spans="1:38">
      <c r="A46" s="1" t="s">
        <v>155</v>
      </c>
      <c r="B46" s="45" t="s">
        <v>202</v>
      </c>
      <c r="C46" s="2" t="s">
        <v>203</v>
      </c>
      <c r="D46" s="2" t="s">
        <v>204</v>
      </c>
      <c r="E46" s="1" t="s">
        <v>205</v>
      </c>
      <c r="F46" s="53">
        <v>8.1999999999999993</v>
      </c>
      <c r="G46" s="11" t="str">
        <f t="shared" si="0"/>
        <v>B+</v>
      </c>
      <c r="H46" s="3" t="str">
        <f t="shared" si="1"/>
        <v>3,5</v>
      </c>
      <c r="I46" s="53">
        <v>7.4</v>
      </c>
      <c r="J46" s="11" t="str">
        <f t="shared" si="2"/>
        <v>B</v>
      </c>
      <c r="K46" s="3" t="str">
        <f t="shared" si="3"/>
        <v>3,0</v>
      </c>
      <c r="L46" s="53">
        <v>7.4</v>
      </c>
      <c r="M46" s="11" t="str">
        <f t="shared" si="4"/>
        <v>B</v>
      </c>
      <c r="N46" s="3" t="str">
        <f t="shared" si="5"/>
        <v>3,0</v>
      </c>
      <c r="O46" s="53">
        <v>7.4</v>
      </c>
      <c r="P46" s="11" t="str">
        <f t="shared" si="6"/>
        <v>B</v>
      </c>
      <c r="Q46" s="3" t="str">
        <f t="shared" si="7"/>
        <v>3,0</v>
      </c>
      <c r="R46" s="53">
        <v>4.9000000000000004</v>
      </c>
      <c r="S46" s="11" t="str">
        <f t="shared" si="8"/>
        <v>D</v>
      </c>
      <c r="T46" s="3" t="str">
        <f t="shared" si="9"/>
        <v>1,0</v>
      </c>
      <c r="U46" s="53">
        <v>7.5</v>
      </c>
      <c r="V46" s="11" t="str">
        <f t="shared" si="10"/>
        <v>B</v>
      </c>
      <c r="W46" s="3" t="str">
        <f t="shared" si="11"/>
        <v>3,0</v>
      </c>
      <c r="X46" s="53">
        <v>5.3</v>
      </c>
      <c r="Y46" s="11" t="str">
        <f t="shared" si="12"/>
        <v>D+</v>
      </c>
      <c r="Z46" s="3" t="str">
        <f t="shared" si="13"/>
        <v>1,5</v>
      </c>
      <c r="AA46" s="53">
        <v>6.8</v>
      </c>
      <c r="AB46" s="11" t="str">
        <f t="shared" si="14"/>
        <v>C+</v>
      </c>
      <c r="AC46" s="3" t="str">
        <f t="shared" si="15"/>
        <v>2,5</v>
      </c>
      <c r="AD46" s="53">
        <v>6.3</v>
      </c>
      <c r="AE46" s="11" t="str">
        <f t="shared" si="16"/>
        <v>C</v>
      </c>
      <c r="AF46" s="3" t="str">
        <f t="shared" si="17"/>
        <v>2,0</v>
      </c>
      <c r="AG46" s="9">
        <f t="shared" si="18"/>
        <v>160.60000000000002</v>
      </c>
      <c r="AH46" s="10">
        <f t="shared" si="19"/>
        <v>6.6916666666666673</v>
      </c>
      <c r="AI46" s="9">
        <f t="shared" si="20"/>
        <v>58</v>
      </c>
      <c r="AJ46" s="10">
        <f t="shared" si="21"/>
        <v>2.4166666666666665</v>
      </c>
      <c r="AK46" t="str">
        <f>VLOOKUP(B46,Tổng!$B$7:$V$79,21,0)</f>
        <v>Đợt 1</v>
      </c>
    </row>
    <row r="47" spans="1:38">
      <c r="A47" s="1" t="s">
        <v>160</v>
      </c>
      <c r="B47" s="45" t="s">
        <v>207</v>
      </c>
      <c r="C47" s="2" t="s">
        <v>208</v>
      </c>
      <c r="D47" s="2" t="s">
        <v>209</v>
      </c>
      <c r="E47" s="1" t="s">
        <v>210</v>
      </c>
      <c r="F47" s="53">
        <v>7.9</v>
      </c>
      <c r="G47" s="11" t="str">
        <f t="shared" si="0"/>
        <v>B</v>
      </c>
      <c r="H47" s="3" t="str">
        <f t="shared" si="1"/>
        <v>3,0</v>
      </c>
      <c r="I47" s="53">
        <v>7.5</v>
      </c>
      <c r="J47" s="11" t="str">
        <f t="shared" si="2"/>
        <v>B</v>
      </c>
      <c r="K47" s="3" t="str">
        <f t="shared" si="3"/>
        <v>3,0</v>
      </c>
      <c r="L47" s="53">
        <v>7.4</v>
      </c>
      <c r="M47" s="11" t="str">
        <f t="shared" si="4"/>
        <v>B</v>
      </c>
      <c r="N47" s="3" t="str">
        <f t="shared" si="5"/>
        <v>3,0</v>
      </c>
      <c r="O47" s="53">
        <v>8</v>
      </c>
      <c r="P47" s="11" t="str">
        <f t="shared" si="6"/>
        <v>B+</v>
      </c>
      <c r="Q47" s="3" t="str">
        <f t="shared" si="7"/>
        <v>3,5</v>
      </c>
      <c r="R47" s="53">
        <v>7.4</v>
      </c>
      <c r="S47" s="11" t="str">
        <f t="shared" si="8"/>
        <v>B</v>
      </c>
      <c r="T47" s="3" t="str">
        <f t="shared" si="9"/>
        <v>3,0</v>
      </c>
      <c r="U47" s="53">
        <v>7.5</v>
      </c>
      <c r="V47" s="11" t="str">
        <f t="shared" si="10"/>
        <v>B</v>
      </c>
      <c r="W47" s="3" t="str">
        <f t="shared" si="11"/>
        <v>3,0</v>
      </c>
      <c r="X47" s="53">
        <v>7.1</v>
      </c>
      <c r="Y47" s="11" t="str">
        <f t="shared" si="12"/>
        <v>B</v>
      </c>
      <c r="Z47" s="3" t="str">
        <f t="shared" si="13"/>
        <v>3,0</v>
      </c>
      <c r="AA47" s="53">
        <v>6.8</v>
      </c>
      <c r="AB47" s="11" t="str">
        <f t="shared" si="14"/>
        <v>C+</v>
      </c>
      <c r="AC47" s="3" t="str">
        <f t="shared" si="15"/>
        <v>2,5</v>
      </c>
      <c r="AD47" s="53">
        <v>7</v>
      </c>
      <c r="AE47" s="11" t="str">
        <f t="shared" si="16"/>
        <v>B</v>
      </c>
      <c r="AF47" s="3" t="str">
        <f t="shared" si="17"/>
        <v>3,0</v>
      </c>
      <c r="AG47" s="9">
        <f t="shared" si="18"/>
        <v>177</v>
      </c>
      <c r="AH47" s="10">
        <f t="shared" si="19"/>
        <v>7.375</v>
      </c>
      <c r="AI47" s="9">
        <f t="shared" si="20"/>
        <v>72</v>
      </c>
      <c r="AJ47" s="10">
        <f t="shared" si="21"/>
        <v>3</v>
      </c>
      <c r="AK47" t="str">
        <f>VLOOKUP(B47,Tổng!$B$7:$V$79,21,0)</f>
        <v>Đợt 1</v>
      </c>
    </row>
    <row r="48" spans="1:38">
      <c r="A48" s="1" t="s">
        <v>164</v>
      </c>
      <c r="B48" s="45" t="s">
        <v>212</v>
      </c>
      <c r="C48" s="2" t="s">
        <v>213</v>
      </c>
      <c r="D48" s="2" t="s">
        <v>214</v>
      </c>
      <c r="E48" s="1" t="s">
        <v>215</v>
      </c>
      <c r="F48" s="53">
        <v>4.2</v>
      </c>
      <c r="G48" s="11" t="str">
        <f t="shared" si="0"/>
        <v>D</v>
      </c>
      <c r="H48" s="3" t="str">
        <f t="shared" si="1"/>
        <v>1,0</v>
      </c>
      <c r="I48" s="54">
        <v>7.5</v>
      </c>
      <c r="J48" s="48" t="str">
        <f t="shared" si="2"/>
        <v>B</v>
      </c>
      <c r="K48" s="3" t="str">
        <f t="shared" si="3"/>
        <v>3,0</v>
      </c>
      <c r="L48" s="53">
        <v>6.4</v>
      </c>
      <c r="M48" s="11" t="str">
        <f t="shared" si="4"/>
        <v>C</v>
      </c>
      <c r="N48" s="3" t="str">
        <f t="shared" si="5"/>
        <v>2,0</v>
      </c>
      <c r="O48" s="53">
        <v>7.7</v>
      </c>
      <c r="P48" s="11" t="str">
        <f t="shared" si="6"/>
        <v>B</v>
      </c>
      <c r="Q48" s="3" t="str">
        <f t="shared" si="7"/>
        <v>3,0</v>
      </c>
      <c r="R48" s="53">
        <v>4.2</v>
      </c>
      <c r="S48" s="11" t="str">
        <f t="shared" si="8"/>
        <v>D</v>
      </c>
      <c r="T48" s="3" t="str">
        <f t="shared" si="9"/>
        <v>1,0</v>
      </c>
      <c r="U48" s="53">
        <v>7.5</v>
      </c>
      <c r="V48" s="11" t="str">
        <f t="shared" si="10"/>
        <v>B</v>
      </c>
      <c r="W48" s="3" t="str">
        <f t="shared" si="11"/>
        <v>3,0</v>
      </c>
      <c r="X48" s="53">
        <v>4.2</v>
      </c>
      <c r="Y48" s="11" t="str">
        <f t="shared" si="12"/>
        <v>D</v>
      </c>
      <c r="Z48" s="3" t="str">
        <f t="shared" si="13"/>
        <v>1,0</v>
      </c>
      <c r="AA48" s="53">
        <v>7.4</v>
      </c>
      <c r="AB48" s="11" t="str">
        <f t="shared" si="14"/>
        <v>B</v>
      </c>
      <c r="AC48" s="3" t="str">
        <f t="shared" si="15"/>
        <v>3,0</v>
      </c>
      <c r="AD48" s="53">
        <v>6.9</v>
      </c>
      <c r="AE48" s="11" t="str">
        <f t="shared" si="16"/>
        <v>C+</v>
      </c>
      <c r="AF48" s="3" t="str">
        <f t="shared" si="17"/>
        <v>2,5</v>
      </c>
      <c r="AG48" s="9">
        <f t="shared" si="18"/>
        <v>149.89999999999998</v>
      </c>
      <c r="AH48" s="10">
        <f t="shared" si="19"/>
        <v>6.2458333333333327</v>
      </c>
      <c r="AI48" s="9">
        <f t="shared" si="20"/>
        <v>52.5</v>
      </c>
      <c r="AJ48" s="10">
        <f t="shared" si="21"/>
        <v>2.1875</v>
      </c>
      <c r="AK48" t="str">
        <f>VLOOKUP(B48,Tổng!$B$7:$V$79,21,0)</f>
        <v>Đợt 1</v>
      </c>
      <c r="AL48" s="51"/>
    </row>
    <row r="49" spans="1:38">
      <c r="A49" s="1" t="s">
        <v>169</v>
      </c>
      <c r="B49" s="45" t="s">
        <v>217</v>
      </c>
      <c r="C49" s="2" t="s">
        <v>218</v>
      </c>
      <c r="D49" s="2" t="s">
        <v>219</v>
      </c>
      <c r="E49" s="1" t="s">
        <v>220</v>
      </c>
      <c r="F49" s="53">
        <v>8.1</v>
      </c>
      <c r="G49" s="11" t="str">
        <f t="shared" si="0"/>
        <v>B+</v>
      </c>
      <c r="H49" s="3" t="str">
        <f t="shared" si="1"/>
        <v>3,5</v>
      </c>
      <c r="I49" s="53">
        <v>8</v>
      </c>
      <c r="J49" s="11" t="str">
        <f t="shared" si="2"/>
        <v>B+</v>
      </c>
      <c r="K49" s="3" t="str">
        <f t="shared" si="3"/>
        <v>3,5</v>
      </c>
      <c r="L49" s="53">
        <v>7</v>
      </c>
      <c r="M49" s="11" t="str">
        <f t="shared" si="4"/>
        <v>B</v>
      </c>
      <c r="N49" s="3" t="str">
        <f t="shared" si="5"/>
        <v>3,0</v>
      </c>
      <c r="O49" s="53">
        <v>7.4</v>
      </c>
      <c r="P49" s="11" t="str">
        <f t="shared" si="6"/>
        <v>B</v>
      </c>
      <c r="Q49" s="3" t="str">
        <f t="shared" si="7"/>
        <v>3,0</v>
      </c>
      <c r="R49" s="53">
        <v>6.8</v>
      </c>
      <c r="S49" s="11" t="str">
        <f t="shared" si="8"/>
        <v>C+</v>
      </c>
      <c r="T49" s="3" t="str">
        <f t="shared" si="9"/>
        <v>2,5</v>
      </c>
      <c r="U49" s="53">
        <v>7.5</v>
      </c>
      <c r="V49" s="11" t="str">
        <f t="shared" si="10"/>
        <v>B</v>
      </c>
      <c r="W49" s="3" t="str">
        <f t="shared" si="11"/>
        <v>3,0</v>
      </c>
      <c r="X49" s="53">
        <v>6.2</v>
      </c>
      <c r="Y49" s="11" t="str">
        <f t="shared" si="12"/>
        <v>C</v>
      </c>
      <c r="Z49" s="3" t="str">
        <f t="shared" si="13"/>
        <v>2,0</v>
      </c>
      <c r="AA49" s="53">
        <v>6.8</v>
      </c>
      <c r="AB49" s="11" t="str">
        <f t="shared" si="14"/>
        <v>C+</v>
      </c>
      <c r="AC49" s="3" t="str">
        <f t="shared" si="15"/>
        <v>2,5</v>
      </c>
      <c r="AD49" s="53">
        <v>6.9</v>
      </c>
      <c r="AE49" s="11" t="str">
        <f t="shared" si="16"/>
        <v>C+</v>
      </c>
      <c r="AF49" s="3" t="str">
        <f t="shared" si="17"/>
        <v>2,5</v>
      </c>
      <c r="AG49" s="9">
        <f t="shared" si="18"/>
        <v>171</v>
      </c>
      <c r="AH49" s="10">
        <f t="shared" si="19"/>
        <v>7.125</v>
      </c>
      <c r="AI49" s="9">
        <f t="shared" si="20"/>
        <v>66.5</v>
      </c>
      <c r="AJ49" s="10">
        <f t="shared" si="21"/>
        <v>2.7708333333333335</v>
      </c>
      <c r="AK49" t="str">
        <f>VLOOKUP(B49,Tổng!$B$7:$V$79,21,0)</f>
        <v>Đợt 1</v>
      </c>
    </row>
    <row r="50" spans="1:38">
      <c r="A50" s="1" t="s">
        <v>170</v>
      </c>
      <c r="B50" s="45" t="s">
        <v>222</v>
      </c>
      <c r="C50" s="2" t="s">
        <v>223</v>
      </c>
      <c r="D50" s="2" t="s">
        <v>224</v>
      </c>
      <c r="E50" s="1" t="s">
        <v>225</v>
      </c>
      <c r="F50" s="53">
        <v>4.2</v>
      </c>
      <c r="G50" s="11" t="str">
        <f t="shared" si="0"/>
        <v>D</v>
      </c>
      <c r="H50" s="3" t="str">
        <f t="shared" si="1"/>
        <v>1,0</v>
      </c>
      <c r="I50" s="53">
        <v>4.2</v>
      </c>
      <c r="J50" s="11" t="str">
        <f t="shared" si="2"/>
        <v>D</v>
      </c>
      <c r="K50" s="3" t="str">
        <f t="shared" si="3"/>
        <v>1,0</v>
      </c>
      <c r="L50" s="54">
        <v>3</v>
      </c>
      <c r="M50" s="48" t="str">
        <f t="shared" si="4"/>
        <v>F</v>
      </c>
      <c r="N50" s="3" t="str">
        <f t="shared" si="5"/>
        <v>0,0</v>
      </c>
      <c r="O50" s="53">
        <v>8</v>
      </c>
      <c r="P50" s="11" t="str">
        <f t="shared" si="6"/>
        <v>B+</v>
      </c>
      <c r="Q50" s="3" t="str">
        <f t="shared" si="7"/>
        <v>3,5</v>
      </c>
      <c r="R50" s="53">
        <v>4.8</v>
      </c>
      <c r="S50" s="11" t="str">
        <f t="shared" si="8"/>
        <v>D</v>
      </c>
      <c r="T50" s="3" t="str">
        <f t="shared" si="9"/>
        <v>1,0</v>
      </c>
      <c r="U50" s="53">
        <v>8.1</v>
      </c>
      <c r="V50" s="11" t="str">
        <f t="shared" si="10"/>
        <v>B+</v>
      </c>
      <c r="W50" s="3" t="str">
        <f t="shared" si="11"/>
        <v>3,5</v>
      </c>
      <c r="X50" s="53">
        <v>6.8</v>
      </c>
      <c r="Y50" s="11" t="str">
        <f t="shared" si="12"/>
        <v>C+</v>
      </c>
      <c r="Z50" s="3" t="str">
        <f t="shared" si="13"/>
        <v>2,5</v>
      </c>
      <c r="AA50" s="53">
        <v>7.4</v>
      </c>
      <c r="AB50" s="11" t="str">
        <f t="shared" si="14"/>
        <v>B</v>
      </c>
      <c r="AC50" s="3" t="str">
        <f t="shared" si="15"/>
        <v>3,0</v>
      </c>
      <c r="AD50" s="53">
        <v>7.3</v>
      </c>
      <c r="AE50" s="11" t="str">
        <f t="shared" si="16"/>
        <v>B</v>
      </c>
      <c r="AF50" s="3" t="str">
        <f t="shared" si="17"/>
        <v>3,0</v>
      </c>
      <c r="AG50" s="9">
        <f t="shared" si="18"/>
        <v>150.00000000000003</v>
      </c>
      <c r="AH50" s="10">
        <f t="shared" si="19"/>
        <v>6.2500000000000009</v>
      </c>
      <c r="AI50" s="9">
        <f t="shared" si="20"/>
        <v>53.5</v>
      </c>
      <c r="AJ50" s="10">
        <f t="shared" si="21"/>
        <v>2.2291666666666665</v>
      </c>
      <c r="AK50">
        <f>VLOOKUP(B50,Tổng!$B$7:$V$79,21,0)</f>
        <v>0</v>
      </c>
      <c r="AL50" s="51" t="s">
        <v>407</v>
      </c>
    </row>
    <row r="51" spans="1:38">
      <c r="A51" s="1" t="s">
        <v>175</v>
      </c>
      <c r="B51" s="45" t="s">
        <v>227</v>
      </c>
      <c r="C51" s="2" t="s">
        <v>228</v>
      </c>
      <c r="D51" s="2" t="s">
        <v>229</v>
      </c>
      <c r="E51" s="1" t="s">
        <v>230</v>
      </c>
      <c r="F51" s="53">
        <v>8.1999999999999993</v>
      </c>
      <c r="G51" s="11" t="str">
        <f t="shared" si="0"/>
        <v>B+</v>
      </c>
      <c r="H51" s="3" t="str">
        <f t="shared" si="1"/>
        <v>3,5</v>
      </c>
      <c r="I51" s="53">
        <v>7.6</v>
      </c>
      <c r="J51" s="11" t="str">
        <f t="shared" si="2"/>
        <v>B</v>
      </c>
      <c r="K51" s="3" t="str">
        <f t="shared" si="3"/>
        <v>3,0</v>
      </c>
      <c r="L51" s="53">
        <v>7</v>
      </c>
      <c r="M51" s="11" t="str">
        <f t="shared" si="4"/>
        <v>B</v>
      </c>
      <c r="N51" s="3" t="str">
        <f t="shared" si="5"/>
        <v>3,0</v>
      </c>
      <c r="O51" s="53">
        <v>8</v>
      </c>
      <c r="P51" s="11" t="str">
        <f t="shared" si="6"/>
        <v>B+</v>
      </c>
      <c r="Q51" s="3" t="str">
        <f t="shared" si="7"/>
        <v>3,5</v>
      </c>
      <c r="R51" s="53">
        <v>7.9</v>
      </c>
      <c r="S51" s="11" t="str">
        <f t="shared" si="8"/>
        <v>B</v>
      </c>
      <c r="T51" s="3" t="str">
        <f t="shared" si="9"/>
        <v>3,0</v>
      </c>
      <c r="U51" s="53">
        <v>8.1</v>
      </c>
      <c r="V51" s="11" t="str">
        <f t="shared" si="10"/>
        <v>B+</v>
      </c>
      <c r="W51" s="3" t="str">
        <f t="shared" si="11"/>
        <v>3,5</v>
      </c>
      <c r="X51" s="53">
        <v>7.4</v>
      </c>
      <c r="Y51" s="11" t="str">
        <f t="shared" si="12"/>
        <v>B</v>
      </c>
      <c r="Z51" s="3" t="str">
        <f t="shared" si="13"/>
        <v>3,0</v>
      </c>
      <c r="AA51" s="53">
        <v>7.4</v>
      </c>
      <c r="AB51" s="11" t="str">
        <f t="shared" si="14"/>
        <v>B</v>
      </c>
      <c r="AC51" s="3" t="str">
        <f t="shared" si="15"/>
        <v>3,0</v>
      </c>
      <c r="AD51" s="53">
        <v>8.1</v>
      </c>
      <c r="AE51" s="11" t="str">
        <f t="shared" si="16"/>
        <v>B+</v>
      </c>
      <c r="AF51" s="3" t="str">
        <f t="shared" si="17"/>
        <v>3,5</v>
      </c>
      <c r="AG51" s="9">
        <f t="shared" si="18"/>
        <v>186.3</v>
      </c>
      <c r="AH51" s="10">
        <f t="shared" si="19"/>
        <v>7.7625000000000002</v>
      </c>
      <c r="AI51" s="9">
        <f t="shared" si="20"/>
        <v>77.5</v>
      </c>
      <c r="AJ51" s="10">
        <f t="shared" si="21"/>
        <v>3.2291666666666665</v>
      </c>
      <c r="AK51" t="str">
        <f>VLOOKUP(B51,Tổng!$B$7:$V$79,21,0)</f>
        <v>Đợt 1</v>
      </c>
    </row>
    <row r="52" spans="1:38">
      <c r="A52" s="1" t="s">
        <v>180</v>
      </c>
      <c r="B52" s="45" t="s">
        <v>232</v>
      </c>
      <c r="C52" s="2" t="s">
        <v>233</v>
      </c>
      <c r="D52" s="2" t="s">
        <v>234</v>
      </c>
      <c r="E52" s="1" t="s">
        <v>235</v>
      </c>
      <c r="F52" s="53">
        <v>7.7</v>
      </c>
      <c r="G52" s="11" t="str">
        <f t="shared" si="0"/>
        <v>B</v>
      </c>
      <c r="H52" s="3" t="str">
        <f t="shared" si="1"/>
        <v>3,0</v>
      </c>
      <c r="I52" s="53">
        <v>7</v>
      </c>
      <c r="J52" s="11" t="str">
        <f t="shared" si="2"/>
        <v>B</v>
      </c>
      <c r="K52" s="3" t="str">
        <f t="shared" si="3"/>
        <v>3,0</v>
      </c>
      <c r="L52" s="54">
        <v>3.6</v>
      </c>
      <c r="M52" s="48" t="str">
        <f t="shared" si="4"/>
        <v>F</v>
      </c>
      <c r="N52" s="3" t="str">
        <f t="shared" si="5"/>
        <v>0,0</v>
      </c>
      <c r="O52" s="53">
        <v>7.7</v>
      </c>
      <c r="P52" s="11" t="str">
        <f t="shared" si="6"/>
        <v>B</v>
      </c>
      <c r="Q52" s="3" t="str">
        <f t="shared" si="7"/>
        <v>3,0</v>
      </c>
      <c r="R52" s="53">
        <v>7.4</v>
      </c>
      <c r="S52" s="11" t="str">
        <f t="shared" si="8"/>
        <v>B</v>
      </c>
      <c r="T52" s="3" t="str">
        <f t="shared" si="9"/>
        <v>3,0</v>
      </c>
      <c r="U52" s="53">
        <v>7.5</v>
      </c>
      <c r="V52" s="11" t="str">
        <f t="shared" si="10"/>
        <v>B</v>
      </c>
      <c r="W52" s="3" t="str">
        <f t="shared" si="11"/>
        <v>3,0</v>
      </c>
      <c r="X52" s="53">
        <v>6.8</v>
      </c>
      <c r="Y52" s="11" t="str">
        <f t="shared" si="12"/>
        <v>C+</v>
      </c>
      <c r="Z52" s="3" t="str">
        <f t="shared" si="13"/>
        <v>2,5</v>
      </c>
      <c r="AA52" s="53">
        <v>6.8</v>
      </c>
      <c r="AB52" s="11" t="str">
        <f t="shared" si="14"/>
        <v>C+</v>
      </c>
      <c r="AC52" s="3" t="str">
        <f t="shared" si="15"/>
        <v>2,5</v>
      </c>
      <c r="AD52" s="53">
        <v>7.9</v>
      </c>
      <c r="AE52" s="11" t="str">
        <f t="shared" si="16"/>
        <v>B</v>
      </c>
      <c r="AF52" s="3" t="str">
        <f t="shared" si="17"/>
        <v>3,0</v>
      </c>
      <c r="AG52" s="9">
        <f t="shared" si="18"/>
        <v>168.90000000000003</v>
      </c>
      <c r="AH52" s="10">
        <f t="shared" si="19"/>
        <v>7.0375000000000014</v>
      </c>
      <c r="AI52" s="9">
        <f t="shared" si="20"/>
        <v>63</v>
      </c>
      <c r="AJ52" s="10">
        <f t="shared" si="21"/>
        <v>2.625</v>
      </c>
      <c r="AK52">
        <f>VLOOKUP(B52,Tổng!$B$7:$V$79,21,0)</f>
        <v>0</v>
      </c>
      <c r="AL52" s="51" t="s">
        <v>407</v>
      </c>
    </row>
    <row r="53" spans="1:38">
      <c r="A53" s="1" t="s">
        <v>181</v>
      </c>
      <c r="B53" s="45" t="s">
        <v>238</v>
      </c>
      <c r="C53" s="2" t="s">
        <v>239</v>
      </c>
      <c r="D53" s="2" t="s">
        <v>240</v>
      </c>
      <c r="E53" s="1" t="s">
        <v>241</v>
      </c>
      <c r="F53" s="53">
        <v>7.9</v>
      </c>
      <c r="G53" s="11" t="str">
        <f t="shared" si="0"/>
        <v>B</v>
      </c>
      <c r="H53" s="3" t="str">
        <f t="shared" si="1"/>
        <v>3,0</v>
      </c>
      <c r="I53" s="53">
        <v>4.2</v>
      </c>
      <c r="J53" s="11" t="str">
        <f t="shared" si="2"/>
        <v>D</v>
      </c>
      <c r="K53" s="3" t="str">
        <f t="shared" si="3"/>
        <v>1,0</v>
      </c>
      <c r="L53" s="53">
        <v>7</v>
      </c>
      <c r="M53" s="11" t="str">
        <f t="shared" si="4"/>
        <v>B</v>
      </c>
      <c r="N53" s="3" t="str">
        <f t="shared" si="5"/>
        <v>3,0</v>
      </c>
      <c r="O53" s="53">
        <v>7.7</v>
      </c>
      <c r="P53" s="11" t="str">
        <f t="shared" si="6"/>
        <v>B</v>
      </c>
      <c r="Q53" s="3" t="str">
        <f t="shared" si="7"/>
        <v>3,0</v>
      </c>
      <c r="R53" s="53">
        <v>6.9</v>
      </c>
      <c r="S53" s="11" t="str">
        <f t="shared" si="8"/>
        <v>C+</v>
      </c>
      <c r="T53" s="3" t="str">
        <f t="shared" si="9"/>
        <v>2,5</v>
      </c>
      <c r="U53" s="53">
        <v>7.5</v>
      </c>
      <c r="V53" s="11" t="str">
        <f t="shared" si="10"/>
        <v>B</v>
      </c>
      <c r="W53" s="3" t="str">
        <f t="shared" si="11"/>
        <v>3,0</v>
      </c>
      <c r="X53" s="53">
        <v>6.2</v>
      </c>
      <c r="Y53" s="11" t="str">
        <f t="shared" si="12"/>
        <v>C</v>
      </c>
      <c r="Z53" s="3" t="str">
        <f t="shared" si="13"/>
        <v>2,0</v>
      </c>
      <c r="AA53" s="53">
        <v>6.8</v>
      </c>
      <c r="AB53" s="11" t="str">
        <f t="shared" si="14"/>
        <v>C+</v>
      </c>
      <c r="AC53" s="3" t="str">
        <f t="shared" si="15"/>
        <v>2,5</v>
      </c>
      <c r="AD53" s="53">
        <v>7.1</v>
      </c>
      <c r="AE53" s="11" t="str">
        <f t="shared" si="16"/>
        <v>B</v>
      </c>
      <c r="AF53" s="3" t="str">
        <f t="shared" si="17"/>
        <v>3,0</v>
      </c>
      <c r="AG53" s="9">
        <f t="shared" si="18"/>
        <v>164.8</v>
      </c>
      <c r="AH53" s="10">
        <f t="shared" si="19"/>
        <v>6.8666666666666671</v>
      </c>
      <c r="AI53" s="9">
        <f t="shared" si="20"/>
        <v>62</v>
      </c>
      <c r="AJ53" s="10">
        <f t="shared" si="21"/>
        <v>2.5833333333333335</v>
      </c>
      <c r="AK53" t="str">
        <f>VLOOKUP(B53,Tổng!$B$7:$V$79,21,0)</f>
        <v>Đợt 1</v>
      </c>
    </row>
    <row r="54" spans="1:38">
      <c r="A54" s="1" t="s">
        <v>186</v>
      </c>
      <c r="B54" s="45" t="s">
        <v>244</v>
      </c>
      <c r="C54" s="2" t="s">
        <v>245</v>
      </c>
      <c r="D54" s="2" t="s">
        <v>246</v>
      </c>
      <c r="E54" s="1" t="s">
        <v>247</v>
      </c>
      <c r="F54" s="53">
        <v>7.1</v>
      </c>
      <c r="G54" s="11" t="str">
        <f t="shared" si="0"/>
        <v>B</v>
      </c>
      <c r="H54" s="3" t="str">
        <f t="shared" si="1"/>
        <v>3,0</v>
      </c>
      <c r="I54" s="53">
        <v>6.7</v>
      </c>
      <c r="J54" s="11" t="str">
        <f t="shared" si="2"/>
        <v>C+</v>
      </c>
      <c r="K54" s="3" t="str">
        <f t="shared" si="3"/>
        <v>2,5</v>
      </c>
      <c r="L54" s="53">
        <v>6.4</v>
      </c>
      <c r="M54" s="11" t="str">
        <f t="shared" si="4"/>
        <v>C</v>
      </c>
      <c r="N54" s="3" t="str">
        <f t="shared" si="5"/>
        <v>2,0</v>
      </c>
      <c r="O54" s="53">
        <v>7.7</v>
      </c>
      <c r="P54" s="11" t="str">
        <f t="shared" si="6"/>
        <v>B</v>
      </c>
      <c r="Q54" s="3" t="str">
        <f t="shared" si="7"/>
        <v>3,0</v>
      </c>
      <c r="R54" s="53">
        <v>6.9</v>
      </c>
      <c r="S54" s="11" t="str">
        <f t="shared" si="8"/>
        <v>C+</v>
      </c>
      <c r="T54" s="3" t="str">
        <f t="shared" si="9"/>
        <v>2,5</v>
      </c>
      <c r="U54" s="53">
        <v>8.1</v>
      </c>
      <c r="V54" s="11" t="str">
        <f t="shared" si="10"/>
        <v>B+</v>
      </c>
      <c r="W54" s="3" t="str">
        <f t="shared" si="11"/>
        <v>3,5</v>
      </c>
      <c r="X54" s="53">
        <v>6.8</v>
      </c>
      <c r="Y54" s="11" t="str">
        <f t="shared" si="12"/>
        <v>C+</v>
      </c>
      <c r="Z54" s="3" t="str">
        <f t="shared" si="13"/>
        <v>2,5</v>
      </c>
      <c r="AA54" s="53">
        <v>6.8</v>
      </c>
      <c r="AB54" s="11" t="str">
        <f t="shared" si="14"/>
        <v>C+</v>
      </c>
      <c r="AC54" s="3" t="str">
        <f t="shared" si="15"/>
        <v>2,5</v>
      </c>
      <c r="AD54" s="53">
        <v>7.9</v>
      </c>
      <c r="AE54" s="11" t="str">
        <f t="shared" si="16"/>
        <v>B</v>
      </c>
      <c r="AF54" s="3" t="str">
        <f t="shared" si="17"/>
        <v>3,0</v>
      </c>
      <c r="AG54" s="9">
        <f t="shared" si="18"/>
        <v>173</v>
      </c>
      <c r="AH54" s="10">
        <f t="shared" si="19"/>
        <v>7.208333333333333</v>
      </c>
      <c r="AI54" s="9">
        <f t="shared" si="20"/>
        <v>66</v>
      </c>
      <c r="AJ54" s="10">
        <f t="shared" si="21"/>
        <v>2.75</v>
      </c>
      <c r="AK54" t="str">
        <f>VLOOKUP(B54,Tổng!$B$7:$V$79,21,0)</f>
        <v>Đợt 1</v>
      </c>
    </row>
    <row r="55" spans="1:38">
      <c r="A55" s="1" t="s">
        <v>191</v>
      </c>
      <c r="B55" s="45" t="s">
        <v>249</v>
      </c>
      <c r="C55" s="2" t="s">
        <v>250</v>
      </c>
      <c r="D55" s="2" t="s">
        <v>17</v>
      </c>
      <c r="E55" s="1" t="s">
        <v>251</v>
      </c>
      <c r="F55" s="53">
        <v>7.3</v>
      </c>
      <c r="G55" s="11" t="str">
        <f t="shared" si="0"/>
        <v>B</v>
      </c>
      <c r="H55" s="3" t="str">
        <f t="shared" si="1"/>
        <v>3,0</v>
      </c>
      <c r="I55" s="53">
        <v>6.8</v>
      </c>
      <c r="J55" s="11" t="str">
        <f t="shared" si="2"/>
        <v>C+</v>
      </c>
      <c r="K55" s="3" t="str">
        <f t="shared" si="3"/>
        <v>2,5</v>
      </c>
      <c r="L55" s="53">
        <v>7</v>
      </c>
      <c r="M55" s="11" t="str">
        <f t="shared" si="4"/>
        <v>B</v>
      </c>
      <c r="N55" s="3" t="str">
        <f t="shared" si="5"/>
        <v>3,0</v>
      </c>
      <c r="O55" s="53">
        <v>8</v>
      </c>
      <c r="P55" s="11" t="str">
        <f t="shared" si="6"/>
        <v>B+</v>
      </c>
      <c r="Q55" s="3" t="str">
        <f t="shared" si="7"/>
        <v>3,5</v>
      </c>
      <c r="R55" s="53">
        <v>8</v>
      </c>
      <c r="S55" s="11" t="str">
        <f t="shared" si="8"/>
        <v>B+</v>
      </c>
      <c r="T55" s="3" t="str">
        <f t="shared" si="9"/>
        <v>3,5</v>
      </c>
      <c r="U55" s="53">
        <v>7.5</v>
      </c>
      <c r="V55" s="11" t="str">
        <f t="shared" si="10"/>
        <v>B</v>
      </c>
      <c r="W55" s="3" t="str">
        <f t="shared" si="11"/>
        <v>3,0</v>
      </c>
      <c r="X55" s="53">
        <v>7.4</v>
      </c>
      <c r="Y55" s="11" t="str">
        <f t="shared" si="12"/>
        <v>B</v>
      </c>
      <c r="Z55" s="3" t="str">
        <f t="shared" si="13"/>
        <v>3,0</v>
      </c>
      <c r="AA55" s="53">
        <v>7.4</v>
      </c>
      <c r="AB55" s="11" t="str">
        <f t="shared" si="14"/>
        <v>B</v>
      </c>
      <c r="AC55" s="3" t="str">
        <f t="shared" si="15"/>
        <v>3,0</v>
      </c>
      <c r="AD55" s="53">
        <v>7.9</v>
      </c>
      <c r="AE55" s="11" t="str">
        <f t="shared" si="16"/>
        <v>B</v>
      </c>
      <c r="AF55" s="3" t="str">
        <f t="shared" si="17"/>
        <v>3,0</v>
      </c>
      <c r="AG55" s="9">
        <f t="shared" si="18"/>
        <v>180.8</v>
      </c>
      <c r="AH55" s="10">
        <f t="shared" si="19"/>
        <v>7.5333333333333341</v>
      </c>
      <c r="AI55" s="9">
        <f t="shared" si="20"/>
        <v>74</v>
      </c>
      <c r="AJ55" s="10">
        <f t="shared" si="21"/>
        <v>3.0833333333333335</v>
      </c>
      <c r="AK55" t="str">
        <f>VLOOKUP(B55,Tổng!$B$7:$V$79,21,0)</f>
        <v>Đợt 1</v>
      </c>
    </row>
    <row r="56" spans="1:38">
      <c r="A56" s="1" t="s">
        <v>196</v>
      </c>
      <c r="B56" s="45" t="s">
        <v>254</v>
      </c>
      <c r="C56" s="2" t="s">
        <v>255</v>
      </c>
      <c r="D56" s="2" t="s">
        <v>256</v>
      </c>
      <c r="E56" s="1" t="s">
        <v>257</v>
      </c>
      <c r="F56" s="53">
        <v>8</v>
      </c>
      <c r="G56" s="11" t="str">
        <f t="shared" si="0"/>
        <v>B+</v>
      </c>
      <c r="H56" s="3" t="str">
        <f t="shared" si="1"/>
        <v>3,5</v>
      </c>
      <c r="I56" s="53">
        <v>8</v>
      </c>
      <c r="J56" s="11" t="str">
        <f t="shared" si="2"/>
        <v>B+</v>
      </c>
      <c r="K56" s="3" t="str">
        <f t="shared" si="3"/>
        <v>3,5</v>
      </c>
      <c r="L56" s="53">
        <v>6.4</v>
      </c>
      <c r="M56" s="11" t="str">
        <f t="shared" si="4"/>
        <v>C</v>
      </c>
      <c r="N56" s="3" t="str">
        <f t="shared" si="5"/>
        <v>2,0</v>
      </c>
      <c r="O56" s="53">
        <v>7.4</v>
      </c>
      <c r="P56" s="11" t="str">
        <f t="shared" si="6"/>
        <v>B</v>
      </c>
      <c r="Q56" s="3" t="str">
        <f t="shared" si="7"/>
        <v>3,0</v>
      </c>
      <c r="R56" s="53">
        <v>7</v>
      </c>
      <c r="S56" s="11" t="str">
        <f t="shared" si="8"/>
        <v>B</v>
      </c>
      <c r="T56" s="3" t="str">
        <f t="shared" si="9"/>
        <v>3,0</v>
      </c>
      <c r="U56" s="53">
        <v>7.5</v>
      </c>
      <c r="V56" s="11" t="str">
        <f t="shared" si="10"/>
        <v>B</v>
      </c>
      <c r="W56" s="3" t="str">
        <f t="shared" si="11"/>
        <v>3,0</v>
      </c>
      <c r="X56" s="53">
        <v>8.1</v>
      </c>
      <c r="Y56" s="11" t="str">
        <f t="shared" si="12"/>
        <v>B+</v>
      </c>
      <c r="Z56" s="3" t="str">
        <f t="shared" si="13"/>
        <v>3,5</v>
      </c>
      <c r="AA56" s="53">
        <v>7.4</v>
      </c>
      <c r="AB56" s="11" t="str">
        <f t="shared" si="14"/>
        <v>B</v>
      </c>
      <c r="AC56" s="3" t="str">
        <f t="shared" si="15"/>
        <v>3,0</v>
      </c>
      <c r="AD56" s="53">
        <v>6</v>
      </c>
      <c r="AE56" s="11" t="str">
        <f t="shared" si="16"/>
        <v>C</v>
      </c>
      <c r="AF56" s="3" t="str">
        <f t="shared" si="17"/>
        <v>2,0</v>
      </c>
      <c r="AG56" s="9">
        <f t="shared" si="18"/>
        <v>175</v>
      </c>
      <c r="AH56" s="10">
        <f t="shared" si="19"/>
        <v>7.291666666666667</v>
      </c>
      <c r="AI56" s="9">
        <f t="shared" si="20"/>
        <v>70.5</v>
      </c>
      <c r="AJ56" s="10">
        <f t="shared" si="21"/>
        <v>2.9375</v>
      </c>
      <c r="AK56">
        <f>VLOOKUP(B56,Tổng!$B$7:$V$79,21,0)</f>
        <v>0</v>
      </c>
    </row>
    <row r="57" spans="1:38">
      <c r="A57" s="1" t="s">
        <v>201</v>
      </c>
      <c r="B57" s="45" t="s">
        <v>262</v>
      </c>
      <c r="C57" s="2" t="s">
        <v>263</v>
      </c>
      <c r="D57" s="2" t="s">
        <v>119</v>
      </c>
      <c r="E57" s="1" t="s">
        <v>264</v>
      </c>
      <c r="F57" s="53">
        <v>8.1999999999999993</v>
      </c>
      <c r="G57" s="11" t="str">
        <f t="shared" ref="G57:G81" si="22">IF(F57&gt;=9.5,"A+",IF(F57&gt;=8.5,"A",IF(F57&gt;=8,"B+",IF(F57&gt;=7,"B",IF(F57&gt;=6.5,"C+",IF(F57&gt;=5.5,"C",IF(F57&gt;=5,"D+",IF(F57&gt;=4,"D",IF(F57&lt;4,"F")))))))))</f>
        <v>B+</v>
      </c>
      <c r="H57" s="3" t="str">
        <f t="shared" si="1"/>
        <v>3,5</v>
      </c>
      <c r="I57" s="53">
        <v>8</v>
      </c>
      <c r="J57" s="11" t="str">
        <f t="shared" ref="J57:J81" si="23">IF(I57&gt;=9.5,"A+",IF(I57&gt;=8.5,"A",IF(I57&gt;=8,"B+",IF(I57&gt;=7,"B",IF(I57&gt;=6.5,"C+",IF(I57&gt;=5.5,"C",IF(I57&gt;=5,"D+",IF(I57&gt;=4,"D",IF(I57&lt;4,"F")))))))))</f>
        <v>B+</v>
      </c>
      <c r="K57" s="3" t="str">
        <f t="shared" si="3"/>
        <v>3,5</v>
      </c>
      <c r="L57" s="53">
        <v>7</v>
      </c>
      <c r="M57" s="11" t="str">
        <f t="shared" ref="M57:M81" si="24">IF(L57&gt;=9.5,"A+",IF(L57&gt;=8.5,"A",IF(L57&gt;=8,"B+",IF(L57&gt;=7,"B",IF(L57&gt;=6.5,"C+",IF(L57&gt;=5.5,"C",IF(L57&gt;=5,"D+",IF(L57&gt;=4,"D",IF(L57&lt;4,"F")))))))))</f>
        <v>B</v>
      </c>
      <c r="N57" s="3" t="str">
        <f t="shared" si="5"/>
        <v>3,0</v>
      </c>
      <c r="O57" s="53">
        <v>7.7</v>
      </c>
      <c r="P57" s="11" t="str">
        <f t="shared" ref="P57:P81" si="25">IF(O57&gt;=9.5,"A+",IF(O57&gt;=8.5,"A",IF(O57&gt;=8,"B+",IF(O57&gt;=7,"B",IF(O57&gt;=6.5,"C+",IF(O57&gt;=5.5,"C",IF(O57&gt;=5,"D+",IF(O57&gt;=4,"D",IF(O57&lt;4,"F")))))))))</f>
        <v>B</v>
      </c>
      <c r="Q57" s="3" t="str">
        <f t="shared" si="7"/>
        <v>3,0</v>
      </c>
      <c r="R57" s="53">
        <v>8</v>
      </c>
      <c r="S57" s="11" t="str">
        <f t="shared" ref="S57:S81" si="26">IF(R57&gt;=9.5,"A+",IF(R57&gt;=8.5,"A",IF(R57&gt;=8,"B+",IF(R57&gt;=7,"B",IF(R57&gt;=6.5,"C+",IF(R57&gt;=5.5,"C",IF(R57&gt;=5,"D+",IF(R57&gt;=4,"D",IF(R57&lt;4,"F")))))))))</f>
        <v>B+</v>
      </c>
      <c r="T57" s="3" t="str">
        <f t="shared" si="9"/>
        <v>3,5</v>
      </c>
      <c r="U57" s="53">
        <v>7.5</v>
      </c>
      <c r="V57" s="11" t="str">
        <f t="shared" ref="V57:V81" si="27">IF(U57&gt;=9.5,"A+",IF(U57&gt;=8.5,"A",IF(U57&gt;=8,"B+",IF(U57&gt;=7,"B",IF(U57&gt;=6.5,"C+",IF(U57&gt;=5.5,"C",IF(U57&gt;=5,"D+",IF(U57&gt;=4,"D",IF(U57&lt;4,"F")))))))))</f>
        <v>B</v>
      </c>
      <c r="W57" s="3" t="str">
        <f t="shared" si="11"/>
        <v>3,0</v>
      </c>
      <c r="X57" s="53">
        <v>6.2</v>
      </c>
      <c r="Y57" s="11" t="str">
        <f t="shared" ref="Y57:Y81" si="28">IF(X57&gt;=9.5,"A+",IF(X57&gt;=8.5,"A",IF(X57&gt;=8,"B+",IF(X57&gt;=7,"B",IF(X57&gt;=6.5,"C+",IF(X57&gt;=5.5,"C",IF(X57&gt;=5,"D+",IF(X57&gt;=4,"D",IF(X57&lt;4,"F")))))))))</f>
        <v>C</v>
      </c>
      <c r="Z57" s="3" t="str">
        <f t="shared" si="13"/>
        <v>2,0</v>
      </c>
      <c r="AA57" s="53">
        <v>6.8</v>
      </c>
      <c r="AB57" s="11" t="str">
        <f t="shared" ref="AB57:AB81" si="29">IF(AA57&gt;=9.5,"A+",IF(AA57&gt;=8.5,"A",IF(AA57&gt;=8,"B+",IF(AA57&gt;=7,"B",IF(AA57&gt;=6.5,"C+",IF(AA57&gt;=5.5,"C",IF(AA57&gt;=5,"D+",IF(AA57&gt;=4,"D",IF(AA57&lt;4,"F")))))))))</f>
        <v>C+</v>
      </c>
      <c r="AC57" s="3" t="str">
        <f t="shared" si="15"/>
        <v>2,5</v>
      </c>
      <c r="AD57" s="53">
        <v>7.2</v>
      </c>
      <c r="AE57" s="11" t="str">
        <f t="shared" ref="AE57:AE81" si="30">IF(AD57&gt;=9.5,"A+",IF(AD57&gt;=8.5,"A",IF(AD57&gt;=8,"B+",IF(AD57&gt;=7,"B",IF(AD57&gt;=6.5,"C+",IF(AD57&gt;=5.5,"C",IF(AD57&gt;=5,"D+",IF(AD57&gt;=4,"D",IF(AD57&lt;4,"F")))))))))</f>
        <v>B</v>
      </c>
      <c r="AF57" s="3" t="str">
        <f t="shared" si="17"/>
        <v>3,0</v>
      </c>
      <c r="AG57" s="9">
        <f t="shared" ref="AG57:AG81" si="31">F57*$F$7+I57*$I$7+L57*$L$7+O57*$O$7+R57*$R$7+U57*$U$7+X57*$X$7+AA57*$AA$7+AD57*$AD$7</f>
        <v>176.6</v>
      </c>
      <c r="AH57" s="10">
        <f t="shared" ref="AH57:AH81" si="32">AG57/$AG$7</f>
        <v>7.3583333333333334</v>
      </c>
      <c r="AI57" s="9">
        <f t="shared" ref="AI57:AI81" si="33">H57*$F$7+K57*$I$7+N57*$L$7+Q57*$O$7+T57*$R$7+W57*$U$7+Z57*$X$7+AC57*$AA$7+AF57*$AD$7</f>
        <v>71</v>
      </c>
      <c r="AJ57" s="10">
        <f t="shared" ref="AJ57:AJ81" si="34">AI57/$AG$7</f>
        <v>2.9583333333333335</v>
      </c>
      <c r="AK57" t="str">
        <f>VLOOKUP(B57,Tổng!$B$7:$V$79,21,0)</f>
        <v>Đợt 1</v>
      </c>
    </row>
    <row r="58" spans="1:38">
      <c r="A58" s="1" t="s">
        <v>206</v>
      </c>
      <c r="B58" s="45" t="s">
        <v>266</v>
      </c>
      <c r="C58" s="2" t="s">
        <v>267</v>
      </c>
      <c r="D58" s="2" t="s">
        <v>268</v>
      </c>
      <c r="E58" s="1" t="s">
        <v>269</v>
      </c>
      <c r="F58" s="53">
        <v>7.6</v>
      </c>
      <c r="G58" s="11" t="str">
        <f t="shared" si="22"/>
        <v>B</v>
      </c>
      <c r="H58" s="3" t="str">
        <f t="shared" si="1"/>
        <v>3,0</v>
      </c>
      <c r="I58" s="53">
        <v>8</v>
      </c>
      <c r="J58" s="11" t="str">
        <f t="shared" si="23"/>
        <v>B+</v>
      </c>
      <c r="K58" s="3" t="str">
        <f t="shared" si="3"/>
        <v>3,5</v>
      </c>
      <c r="L58" s="53">
        <v>7</v>
      </c>
      <c r="M58" s="11" t="str">
        <f t="shared" si="24"/>
        <v>B</v>
      </c>
      <c r="N58" s="3" t="str">
        <f t="shared" si="5"/>
        <v>3,0</v>
      </c>
      <c r="O58" s="53">
        <v>7.1</v>
      </c>
      <c r="P58" s="11" t="str">
        <f t="shared" si="25"/>
        <v>B</v>
      </c>
      <c r="Q58" s="3" t="str">
        <f t="shared" si="7"/>
        <v>3,0</v>
      </c>
      <c r="R58" s="53">
        <v>6.9</v>
      </c>
      <c r="S58" s="11" t="str">
        <f t="shared" si="26"/>
        <v>C+</v>
      </c>
      <c r="T58" s="3" t="str">
        <f t="shared" si="9"/>
        <v>2,5</v>
      </c>
      <c r="U58" s="53">
        <v>7.5</v>
      </c>
      <c r="V58" s="11" t="str">
        <f t="shared" si="27"/>
        <v>B</v>
      </c>
      <c r="W58" s="3" t="str">
        <f t="shared" si="11"/>
        <v>3,0</v>
      </c>
      <c r="X58" s="53">
        <v>6.5</v>
      </c>
      <c r="Y58" s="11" t="str">
        <f t="shared" si="28"/>
        <v>C+</v>
      </c>
      <c r="Z58" s="3" t="str">
        <f t="shared" si="13"/>
        <v>2,5</v>
      </c>
      <c r="AA58" s="53">
        <v>7.4</v>
      </c>
      <c r="AB58" s="11" t="str">
        <f t="shared" si="29"/>
        <v>B</v>
      </c>
      <c r="AC58" s="3" t="str">
        <f t="shared" si="15"/>
        <v>3,0</v>
      </c>
      <c r="AD58" s="53">
        <v>7.2</v>
      </c>
      <c r="AE58" s="11" t="str">
        <f t="shared" si="30"/>
        <v>B</v>
      </c>
      <c r="AF58" s="3" t="str">
        <f t="shared" si="17"/>
        <v>3,0</v>
      </c>
      <c r="AG58" s="9">
        <f t="shared" si="31"/>
        <v>172.99999999999997</v>
      </c>
      <c r="AH58" s="10">
        <f t="shared" si="32"/>
        <v>7.2083333333333321</v>
      </c>
      <c r="AI58" s="9">
        <f t="shared" si="33"/>
        <v>70</v>
      </c>
      <c r="AJ58" s="10">
        <f t="shared" si="34"/>
        <v>2.9166666666666665</v>
      </c>
      <c r="AK58" t="str">
        <f>VLOOKUP(B58,Tổng!$B$7:$V$79,21,0)</f>
        <v>Đợt 1</v>
      </c>
    </row>
    <row r="59" spans="1:38">
      <c r="A59" s="1" t="s">
        <v>211</v>
      </c>
      <c r="B59" s="45" t="s">
        <v>279</v>
      </c>
      <c r="C59" s="2" t="s">
        <v>280</v>
      </c>
      <c r="D59" s="2" t="s">
        <v>281</v>
      </c>
      <c r="E59" s="1" t="s">
        <v>282</v>
      </c>
      <c r="F59" s="53">
        <v>7.4</v>
      </c>
      <c r="G59" s="11" t="str">
        <f t="shared" si="22"/>
        <v>B</v>
      </c>
      <c r="H59" s="3" t="str">
        <f t="shared" si="1"/>
        <v>3,0</v>
      </c>
      <c r="I59" s="53">
        <v>6.8</v>
      </c>
      <c r="J59" s="11" t="str">
        <f t="shared" si="23"/>
        <v>C+</v>
      </c>
      <c r="K59" s="3" t="str">
        <f t="shared" si="3"/>
        <v>2,5</v>
      </c>
      <c r="L59" s="53">
        <v>6.4</v>
      </c>
      <c r="M59" s="11" t="str">
        <f t="shared" si="24"/>
        <v>C</v>
      </c>
      <c r="N59" s="3" t="str">
        <f t="shared" si="5"/>
        <v>2,0</v>
      </c>
      <c r="O59" s="53">
        <v>6.8</v>
      </c>
      <c r="P59" s="11" t="str">
        <f t="shared" si="25"/>
        <v>C+</v>
      </c>
      <c r="Q59" s="3" t="str">
        <f t="shared" si="7"/>
        <v>2,5</v>
      </c>
      <c r="R59" s="53">
        <v>7</v>
      </c>
      <c r="S59" s="11" t="str">
        <f t="shared" si="26"/>
        <v>B</v>
      </c>
      <c r="T59" s="3" t="str">
        <f t="shared" si="9"/>
        <v>3,0</v>
      </c>
      <c r="U59" s="53">
        <v>7.5</v>
      </c>
      <c r="V59" s="11" t="str">
        <f t="shared" si="27"/>
        <v>B</v>
      </c>
      <c r="W59" s="3" t="str">
        <f t="shared" si="11"/>
        <v>3,0</v>
      </c>
      <c r="X59" s="53">
        <v>7.5</v>
      </c>
      <c r="Y59" s="11" t="str">
        <f t="shared" si="28"/>
        <v>B</v>
      </c>
      <c r="Z59" s="3" t="str">
        <f t="shared" si="13"/>
        <v>3,0</v>
      </c>
      <c r="AA59" s="53">
        <v>7.4</v>
      </c>
      <c r="AB59" s="11" t="str">
        <f t="shared" si="29"/>
        <v>B</v>
      </c>
      <c r="AC59" s="3" t="str">
        <f t="shared" si="15"/>
        <v>3,0</v>
      </c>
      <c r="AD59" s="53">
        <v>6.6</v>
      </c>
      <c r="AE59" s="11" t="str">
        <f t="shared" si="30"/>
        <v>C+</v>
      </c>
      <c r="AF59" s="3" t="str">
        <f t="shared" si="17"/>
        <v>2,5</v>
      </c>
      <c r="AG59" s="9">
        <f t="shared" si="31"/>
        <v>169.60000000000002</v>
      </c>
      <c r="AH59" s="10">
        <f t="shared" si="32"/>
        <v>7.0666666666666673</v>
      </c>
      <c r="AI59" s="9">
        <f t="shared" si="33"/>
        <v>66</v>
      </c>
      <c r="AJ59" s="10">
        <f t="shared" si="34"/>
        <v>2.75</v>
      </c>
      <c r="AK59" t="str">
        <f>VLOOKUP(B59,Tổng!$B$7:$V$79,21,0)</f>
        <v>Đợt 1</v>
      </c>
    </row>
    <row r="60" spans="1:38">
      <c r="A60" s="1" t="s">
        <v>216</v>
      </c>
      <c r="B60" s="45" t="s">
        <v>283</v>
      </c>
      <c r="C60" s="2" t="s">
        <v>284</v>
      </c>
      <c r="D60" s="2" t="s">
        <v>14</v>
      </c>
      <c r="E60" s="1" t="s">
        <v>285</v>
      </c>
      <c r="F60" s="53">
        <v>7.4</v>
      </c>
      <c r="G60" s="11" t="str">
        <f t="shared" si="22"/>
        <v>B</v>
      </c>
      <c r="H60" s="3" t="str">
        <f t="shared" si="1"/>
        <v>3,0</v>
      </c>
      <c r="I60" s="53">
        <v>6.8</v>
      </c>
      <c r="J60" s="11" t="str">
        <f t="shared" si="23"/>
        <v>C+</v>
      </c>
      <c r="K60" s="3" t="str">
        <f t="shared" si="3"/>
        <v>2,5</v>
      </c>
      <c r="L60" s="53">
        <v>6.4</v>
      </c>
      <c r="M60" s="11" t="str">
        <f t="shared" si="24"/>
        <v>C</v>
      </c>
      <c r="N60" s="3" t="str">
        <f t="shared" si="5"/>
        <v>2,0</v>
      </c>
      <c r="O60" s="53">
        <v>7.1</v>
      </c>
      <c r="P60" s="11" t="str">
        <f t="shared" si="25"/>
        <v>B</v>
      </c>
      <c r="Q60" s="3" t="str">
        <f t="shared" si="7"/>
        <v>3,0</v>
      </c>
      <c r="R60" s="53">
        <v>7</v>
      </c>
      <c r="S60" s="11" t="str">
        <f t="shared" si="26"/>
        <v>B</v>
      </c>
      <c r="T60" s="3" t="str">
        <f t="shared" si="9"/>
        <v>3,0</v>
      </c>
      <c r="U60" s="53">
        <v>7.5</v>
      </c>
      <c r="V60" s="11" t="str">
        <f t="shared" si="27"/>
        <v>B</v>
      </c>
      <c r="W60" s="3" t="str">
        <f t="shared" si="11"/>
        <v>3,0</v>
      </c>
      <c r="X60" s="53">
        <v>7.5</v>
      </c>
      <c r="Y60" s="11" t="str">
        <f t="shared" si="28"/>
        <v>B</v>
      </c>
      <c r="Z60" s="3" t="str">
        <f t="shared" si="13"/>
        <v>3,0</v>
      </c>
      <c r="AA60" s="53">
        <v>8</v>
      </c>
      <c r="AB60" s="11" t="str">
        <f t="shared" si="29"/>
        <v>B+</v>
      </c>
      <c r="AC60" s="3" t="str">
        <f t="shared" si="15"/>
        <v>3,5</v>
      </c>
      <c r="AD60" s="53">
        <v>7.3</v>
      </c>
      <c r="AE60" s="11" t="str">
        <f t="shared" si="30"/>
        <v>B</v>
      </c>
      <c r="AF60" s="3" t="str">
        <f t="shared" si="17"/>
        <v>3,0</v>
      </c>
      <c r="AG60" s="9">
        <f t="shared" si="31"/>
        <v>174.4</v>
      </c>
      <c r="AH60" s="10">
        <f t="shared" si="32"/>
        <v>7.2666666666666666</v>
      </c>
      <c r="AI60" s="9">
        <f t="shared" si="33"/>
        <v>70.5</v>
      </c>
      <c r="AJ60" s="10">
        <f t="shared" si="34"/>
        <v>2.9375</v>
      </c>
      <c r="AK60" t="str">
        <f>VLOOKUP(B60,Tổng!$B$7:$V$79,21,0)</f>
        <v>Đợt 1</v>
      </c>
    </row>
    <row r="61" spans="1:38">
      <c r="A61" s="1" t="s">
        <v>221</v>
      </c>
      <c r="B61" s="45" t="s">
        <v>286</v>
      </c>
      <c r="C61" s="2" t="s">
        <v>287</v>
      </c>
      <c r="D61" s="2" t="s">
        <v>14</v>
      </c>
      <c r="E61" s="1" t="s">
        <v>288</v>
      </c>
      <c r="F61" s="53">
        <v>8</v>
      </c>
      <c r="G61" s="11" t="str">
        <f t="shared" si="22"/>
        <v>B+</v>
      </c>
      <c r="H61" s="3" t="str">
        <f t="shared" si="1"/>
        <v>3,5</v>
      </c>
      <c r="I61" s="53">
        <v>7.4</v>
      </c>
      <c r="J61" s="11" t="str">
        <f t="shared" si="23"/>
        <v>B</v>
      </c>
      <c r="K61" s="3" t="str">
        <f t="shared" si="3"/>
        <v>3,0</v>
      </c>
      <c r="L61" s="53">
        <v>6.4</v>
      </c>
      <c r="M61" s="11" t="str">
        <f t="shared" si="24"/>
        <v>C</v>
      </c>
      <c r="N61" s="3" t="str">
        <f t="shared" si="5"/>
        <v>2,0</v>
      </c>
      <c r="O61" s="53">
        <v>7.7</v>
      </c>
      <c r="P61" s="11" t="str">
        <f t="shared" si="25"/>
        <v>B</v>
      </c>
      <c r="Q61" s="3" t="str">
        <f t="shared" si="7"/>
        <v>3,0</v>
      </c>
      <c r="R61" s="53">
        <v>6.4</v>
      </c>
      <c r="S61" s="11" t="str">
        <f t="shared" si="26"/>
        <v>C</v>
      </c>
      <c r="T61" s="3" t="str">
        <f t="shared" si="9"/>
        <v>2,0</v>
      </c>
      <c r="U61" s="53">
        <v>8.1</v>
      </c>
      <c r="V61" s="11" t="str">
        <f t="shared" si="27"/>
        <v>B+</v>
      </c>
      <c r="W61" s="3" t="str">
        <f t="shared" si="11"/>
        <v>3,5</v>
      </c>
      <c r="X61" s="53">
        <v>7</v>
      </c>
      <c r="Y61" s="11" t="str">
        <f t="shared" si="28"/>
        <v>B</v>
      </c>
      <c r="Z61" s="3" t="str">
        <f t="shared" si="13"/>
        <v>3,0</v>
      </c>
      <c r="AA61" s="53">
        <v>7.4</v>
      </c>
      <c r="AB61" s="11" t="str">
        <f t="shared" si="29"/>
        <v>B</v>
      </c>
      <c r="AC61" s="3" t="str">
        <f t="shared" si="15"/>
        <v>3,0</v>
      </c>
      <c r="AD61" s="53">
        <v>7</v>
      </c>
      <c r="AE61" s="11" t="str">
        <f t="shared" si="30"/>
        <v>B</v>
      </c>
      <c r="AF61" s="3" t="str">
        <f t="shared" si="17"/>
        <v>3,0</v>
      </c>
      <c r="AG61" s="9">
        <f t="shared" si="31"/>
        <v>174.39999999999998</v>
      </c>
      <c r="AH61" s="10">
        <f t="shared" si="32"/>
        <v>7.2666666666666657</v>
      </c>
      <c r="AI61" s="9">
        <f t="shared" si="33"/>
        <v>69.5</v>
      </c>
      <c r="AJ61" s="10">
        <f t="shared" si="34"/>
        <v>2.8958333333333335</v>
      </c>
      <c r="AK61" t="str">
        <f>VLOOKUP(B61,Tổng!$B$7:$V$79,21,0)</f>
        <v>Đợt 1</v>
      </c>
    </row>
    <row r="62" spans="1:38">
      <c r="A62" s="1" t="s">
        <v>226</v>
      </c>
      <c r="B62" s="45" t="s">
        <v>289</v>
      </c>
      <c r="C62" s="2" t="s">
        <v>290</v>
      </c>
      <c r="D62" s="2" t="s">
        <v>256</v>
      </c>
      <c r="E62" s="1" t="s">
        <v>291</v>
      </c>
      <c r="F62" s="53">
        <v>8</v>
      </c>
      <c r="G62" s="11" t="str">
        <f t="shared" si="22"/>
        <v>B+</v>
      </c>
      <c r="H62" s="3" t="str">
        <f t="shared" si="1"/>
        <v>3,5</v>
      </c>
      <c r="I62" s="53">
        <v>8</v>
      </c>
      <c r="J62" s="11" t="str">
        <f t="shared" si="23"/>
        <v>B+</v>
      </c>
      <c r="K62" s="3" t="str">
        <f t="shared" si="3"/>
        <v>3,5</v>
      </c>
      <c r="L62" s="53">
        <v>6.4</v>
      </c>
      <c r="M62" s="11" t="str">
        <f t="shared" si="24"/>
        <v>C</v>
      </c>
      <c r="N62" s="3" t="str">
        <f t="shared" si="5"/>
        <v>2,0</v>
      </c>
      <c r="O62" s="53">
        <v>7.4</v>
      </c>
      <c r="P62" s="11" t="str">
        <f t="shared" si="25"/>
        <v>B</v>
      </c>
      <c r="Q62" s="3" t="str">
        <f t="shared" si="7"/>
        <v>3,0</v>
      </c>
      <c r="R62" s="53">
        <v>6.4</v>
      </c>
      <c r="S62" s="11" t="str">
        <f t="shared" si="26"/>
        <v>C</v>
      </c>
      <c r="T62" s="3" t="str">
        <f t="shared" si="9"/>
        <v>2,0</v>
      </c>
      <c r="U62" s="53">
        <v>7.5</v>
      </c>
      <c r="V62" s="11" t="str">
        <f t="shared" si="27"/>
        <v>B</v>
      </c>
      <c r="W62" s="3" t="str">
        <f t="shared" si="11"/>
        <v>3,0</v>
      </c>
      <c r="X62" s="53">
        <v>7.8</v>
      </c>
      <c r="Y62" s="11" t="str">
        <f t="shared" si="28"/>
        <v>B</v>
      </c>
      <c r="Z62" s="3" t="str">
        <f t="shared" si="13"/>
        <v>3,0</v>
      </c>
      <c r="AA62" s="53">
        <v>7.4</v>
      </c>
      <c r="AB62" s="11" t="str">
        <f t="shared" si="29"/>
        <v>B</v>
      </c>
      <c r="AC62" s="3" t="str">
        <f t="shared" si="15"/>
        <v>3,0</v>
      </c>
      <c r="AD62" s="53">
        <v>7</v>
      </c>
      <c r="AE62" s="11" t="str">
        <f t="shared" si="30"/>
        <v>B</v>
      </c>
      <c r="AF62" s="3" t="str">
        <f t="shared" si="17"/>
        <v>3,0</v>
      </c>
      <c r="AG62" s="9">
        <f t="shared" si="31"/>
        <v>175.3</v>
      </c>
      <c r="AH62" s="10">
        <f t="shared" si="32"/>
        <v>7.3041666666666671</v>
      </c>
      <c r="AI62" s="9">
        <f t="shared" si="33"/>
        <v>69</v>
      </c>
      <c r="AJ62" s="10">
        <f t="shared" si="34"/>
        <v>2.875</v>
      </c>
      <c r="AK62" t="str">
        <f>VLOOKUP(B62,Tổng!$B$7:$V$79,21,0)</f>
        <v>Đợt 1</v>
      </c>
    </row>
    <row r="63" spans="1:38">
      <c r="A63" s="1" t="s">
        <v>231</v>
      </c>
      <c r="B63" s="45" t="s">
        <v>292</v>
      </c>
      <c r="C63" s="2" t="s">
        <v>228</v>
      </c>
      <c r="D63" s="2" t="s">
        <v>256</v>
      </c>
      <c r="E63" s="1" t="s">
        <v>293</v>
      </c>
      <c r="F63" s="53">
        <v>8.4</v>
      </c>
      <c r="G63" s="11" t="str">
        <f t="shared" si="22"/>
        <v>B+</v>
      </c>
      <c r="H63" s="3" t="str">
        <f t="shared" si="1"/>
        <v>3,5</v>
      </c>
      <c r="I63" s="53">
        <v>7.8</v>
      </c>
      <c r="J63" s="11" t="str">
        <f t="shared" si="23"/>
        <v>B</v>
      </c>
      <c r="K63" s="3" t="str">
        <f t="shared" si="3"/>
        <v>3,0</v>
      </c>
      <c r="L63" s="53">
        <v>6.8</v>
      </c>
      <c r="M63" s="11" t="str">
        <f t="shared" si="24"/>
        <v>C+</v>
      </c>
      <c r="N63" s="3" t="str">
        <f t="shared" si="5"/>
        <v>2,5</v>
      </c>
      <c r="O63" s="53">
        <v>7.4</v>
      </c>
      <c r="P63" s="11" t="str">
        <f t="shared" si="25"/>
        <v>B</v>
      </c>
      <c r="Q63" s="3" t="str">
        <f t="shared" si="7"/>
        <v>3,0</v>
      </c>
      <c r="R63" s="53">
        <v>8.1999999999999993</v>
      </c>
      <c r="S63" s="11" t="str">
        <f t="shared" si="26"/>
        <v>B+</v>
      </c>
      <c r="T63" s="3" t="str">
        <f t="shared" si="9"/>
        <v>3,5</v>
      </c>
      <c r="U63" s="53">
        <v>7.5</v>
      </c>
      <c r="V63" s="11" t="str">
        <f t="shared" si="27"/>
        <v>B</v>
      </c>
      <c r="W63" s="3" t="str">
        <f t="shared" si="11"/>
        <v>3,0</v>
      </c>
      <c r="X63" s="53">
        <v>8.4</v>
      </c>
      <c r="Y63" s="11" t="str">
        <f t="shared" si="28"/>
        <v>B+</v>
      </c>
      <c r="Z63" s="3" t="str">
        <f t="shared" si="13"/>
        <v>3,5</v>
      </c>
      <c r="AA63" s="53">
        <v>9.4</v>
      </c>
      <c r="AB63" s="11" t="str">
        <f t="shared" si="29"/>
        <v>A</v>
      </c>
      <c r="AC63" s="3" t="str">
        <f t="shared" si="15"/>
        <v>3,8</v>
      </c>
      <c r="AD63" s="53">
        <v>7.3</v>
      </c>
      <c r="AE63" s="11" t="str">
        <f t="shared" si="30"/>
        <v>B</v>
      </c>
      <c r="AF63" s="3" t="str">
        <f t="shared" si="17"/>
        <v>3,0</v>
      </c>
      <c r="AG63" s="9">
        <f t="shared" si="31"/>
        <v>190.6</v>
      </c>
      <c r="AH63" s="10">
        <f t="shared" si="32"/>
        <v>7.9416666666666664</v>
      </c>
      <c r="AI63" s="9">
        <f t="shared" si="33"/>
        <v>77.400000000000006</v>
      </c>
      <c r="AJ63" s="10">
        <f t="shared" si="34"/>
        <v>3.2250000000000001</v>
      </c>
      <c r="AK63" t="str">
        <f>VLOOKUP(B63,Tổng!$B$7:$V$79,21,0)</f>
        <v>Đợt 1</v>
      </c>
    </row>
    <row r="64" spans="1:38">
      <c r="A64" s="1" t="s">
        <v>236</v>
      </c>
      <c r="B64" s="45" t="s">
        <v>294</v>
      </c>
      <c r="C64" s="2" t="s">
        <v>295</v>
      </c>
      <c r="D64" s="2" t="s">
        <v>296</v>
      </c>
      <c r="E64" s="1" t="s">
        <v>297</v>
      </c>
      <c r="F64" s="53">
        <v>8.1999999999999993</v>
      </c>
      <c r="G64" s="11" t="str">
        <f t="shared" si="22"/>
        <v>B+</v>
      </c>
      <c r="H64" s="3" t="str">
        <f t="shared" si="1"/>
        <v>3,5</v>
      </c>
      <c r="I64" s="53">
        <v>8.8000000000000007</v>
      </c>
      <c r="J64" s="11" t="str">
        <f t="shared" si="23"/>
        <v>A</v>
      </c>
      <c r="K64" s="3" t="str">
        <f t="shared" si="3"/>
        <v>3,8</v>
      </c>
      <c r="L64" s="53">
        <v>6.8</v>
      </c>
      <c r="M64" s="11" t="str">
        <f t="shared" si="24"/>
        <v>C+</v>
      </c>
      <c r="N64" s="3" t="str">
        <f t="shared" si="5"/>
        <v>2,5</v>
      </c>
      <c r="O64" s="53">
        <v>7.1</v>
      </c>
      <c r="P64" s="11" t="str">
        <f t="shared" si="25"/>
        <v>B</v>
      </c>
      <c r="Q64" s="3" t="str">
        <f t="shared" si="7"/>
        <v>3,0</v>
      </c>
      <c r="R64" s="53">
        <v>7.6</v>
      </c>
      <c r="S64" s="11" t="str">
        <f t="shared" si="26"/>
        <v>B</v>
      </c>
      <c r="T64" s="3" t="str">
        <f t="shared" si="9"/>
        <v>3,0</v>
      </c>
      <c r="U64" s="53">
        <v>7.5</v>
      </c>
      <c r="V64" s="11" t="str">
        <f t="shared" si="27"/>
        <v>B</v>
      </c>
      <c r="W64" s="3" t="str">
        <f t="shared" si="11"/>
        <v>3,0</v>
      </c>
      <c r="X64" s="53">
        <v>7.8</v>
      </c>
      <c r="Y64" s="11" t="str">
        <f t="shared" si="28"/>
        <v>B</v>
      </c>
      <c r="Z64" s="3" t="str">
        <f t="shared" si="13"/>
        <v>3,0</v>
      </c>
      <c r="AA64" s="53">
        <v>9.4</v>
      </c>
      <c r="AB64" s="11" t="str">
        <f t="shared" si="29"/>
        <v>A</v>
      </c>
      <c r="AC64" s="3" t="str">
        <f t="shared" si="15"/>
        <v>3,8</v>
      </c>
      <c r="AD64" s="53">
        <v>6.4</v>
      </c>
      <c r="AE64" s="11" t="str">
        <f t="shared" si="30"/>
        <v>C</v>
      </c>
      <c r="AF64" s="3" t="str">
        <f t="shared" si="17"/>
        <v>2,0</v>
      </c>
      <c r="AG64" s="9">
        <f t="shared" si="31"/>
        <v>185</v>
      </c>
      <c r="AH64" s="10">
        <f t="shared" si="32"/>
        <v>7.708333333333333</v>
      </c>
      <c r="AI64" s="9">
        <f t="shared" si="33"/>
        <v>73</v>
      </c>
      <c r="AJ64" s="10">
        <f t="shared" si="34"/>
        <v>3.0416666666666665</v>
      </c>
      <c r="AK64" t="str">
        <f>VLOOKUP(B64,Tổng!$B$7:$V$79,21,0)</f>
        <v>Đợt 1</v>
      </c>
    </row>
    <row r="65" spans="1:37">
      <c r="A65" s="1" t="s">
        <v>237</v>
      </c>
      <c r="B65" s="45" t="s">
        <v>298</v>
      </c>
      <c r="C65" s="2" t="s">
        <v>299</v>
      </c>
      <c r="D65" s="2" t="s">
        <v>22</v>
      </c>
      <c r="E65" s="1" t="s">
        <v>300</v>
      </c>
      <c r="F65" s="53">
        <v>6.8</v>
      </c>
      <c r="G65" s="11" t="str">
        <f t="shared" si="22"/>
        <v>C+</v>
      </c>
      <c r="H65" s="3" t="str">
        <f t="shared" si="1"/>
        <v>2,5</v>
      </c>
      <c r="I65" s="53">
        <v>6.8</v>
      </c>
      <c r="J65" s="11" t="str">
        <f t="shared" si="23"/>
        <v>C+</v>
      </c>
      <c r="K65" s="3" t="str">
        <f t="shared" si="3"/>
        <v>2,5</v>
      </c>
      <c r="L65" s="53">
        <v>6.4</v>
      </c>
      <c r="M65" s="11" t="str">
        <f t="shared" si="24"/>
        <v>C</v>
      </c>
      <c r="N65" s="3" t="str">
        <f t="shared" si="5"/>
        <v>2,0</v>
      </c>
      <c r="O65" s="53">
        <v>6.2</v>
      </c>
      <c r="P65" s="11" t="str">
        <f t="shared" si="25"/>
        <v>C</v>
      </c>
      <c r="Q65" s="3" t="str">
        <f t="shared" si="7"/>
        <v>2,0</v>
      </c>
      <c r="R65" s="53">
        <v>4.5999999999999996</v>
      </c>
      <c r="S65" s="11" t="str">
        <f t="shared" si="26"/>
        <v>D</v>
      </c>
      <c r="T65" s="3" t="str">
        <f t="shared" si="9"/>
        <v>1,0</v>
      </c>
      <c r="U65" s="53">
        <v>7.5</v>
      </c>
      <c r="V65" s="11" t="str">
        <f t="shared" si="27"/>
        <v>B</v>
      </c>
      <c r="W65" s="3" t="str">
        <f t="shared" si="11"/>
        <v>3,0</v>
      </c>
      <c r="X65" s="53">
        <v>6.9</v>
      </c>
      <c r="Y65" s="11" t="str">
        <f t="shared" si="28"/>
        <v>C+</v>
      </c>
      <c r="Z65" s="3" t="str">
        <f t="shared" si="13"/>
        <v>2,5</v>
      </c>
      <c r="AA65" s="53">
        <v>8.6</v>
      </c>
      <c r="AB65" s="11" t="str">
        <f t="shared" si="29"/>
        <v>A</v>
      </c>
      <c r="AC65" s="3" t="str">
        <f t="shared" si="15"/>
        <v>3,8</v>
      </c>
      <c r="AD65" s="53">
        <v>6.9</v>
      </c>
      <c r="AE65" s="11" t="str">
        <f t="shared" si="30"/>
        <v>C+</v>
      </c>
      <c r="AF65" s="3" t="str">
        <f t="shared" si="17"/>
        <v>2,5</v>
      </c>
      <c r="AG65" s="9">
        <f t="shared" si="31"/>
        <v>162.10000000000002</v>
      </c>
      <c r="AH65" s="10">
        <f t="shared" si="32"/>
        <v>6.7541666666666673</v>
      </c>
      <c r="AI65" s="9">
        <f t="shared" si="33"/>
        <v>58.4</v>
      </c>
      <c r="AJ65" s="10">
        <f t="shared" si="34"/>
        <v>2.4333333333333331</v>
      </c>
      <c r="AK65" t="str">
        <f>VLOOKUP(B65,Tổng!$B$7:$V$79,21,0)</f>
        <v>Đợt 1</v>
      </c>
    </row>
    <row r="66" spans="1:37">
      <c r="A66" s="1" t="s">
        <v>242</v>
      </c>
      <c r="B66" s="45" t="s">
        <v>301</v>
      </c>
      <c r="C66" s="2" t="s">
        <v>302</v>
      </c>
      <c r="D66" s="2" t="s">
        <v>42</v>
      </c>
      <c r="E66" s="1" t="s">
        <v>303</v>
      </c>
      <c r="F66" s="53">
        <v>6.8</v>
      </c>
      <c r="G66" s="11" t="str">
        <f t="shared" si="22"/>
        <v>C+</v>
      </c>
      <c r="H66" s="3" t="str">
        <f t="shared" si="1"/>
        <v>2,5</v>
      </c>
      <c r="I66" s="53">
        <v>7.4</v>
      </c>
      <c r="J66" s="11" t="str">
        <f t="shared" si="23"/>
        <v>B</v>
      </c>
      <c r="K66" s="3" t="str">
        <f t="shared" si="3"/>
        <v>3,0</v>
      </c>
      <c r="L66" s="53">
        <v>6.4</v>
      </c>
      <c r="M66" s="11" t="str">
        <f t="shared" si="24"/>
        <v>C</v>
      </c>
      <c r="N66" s="3" t="str">
        <f t="shared" si="5"/>
        <v>2,0</v>
      </c>
      <c r="O66" s="53">
        <v>8</v>
      </c>
      <c r="P66" s="11" t="str">
        <f t="shared" si="25"/>
        <v>B+</v>
      </c>
      <c r="Q66" s="3" t="str">
        <f t="shared" si="7"/>
        <v>3,5</v>
      </c>
      <c r="R66" s="53">
        <v>5.8</v>
      </c>
      <c r="S66" s="11" t="str">
        <f t="shared" si="26"/>
        <v>C</v>
      </c>
      <c r="T66" s="3" t="str">
        <f t="shared" si="9"/>
        <v>2,0</v>
      </c>
      <c r="U66" s="53">
        <v>8.1</v>
      </c>
      <c r="V66" s="11" t="str">
        <f t="shared" si="27"/>
        <v>B+</v>
      </c>
      <c r="W66" s="3" t="str">
        <f t="shared" si="11"/>
        <v>3,5</v>
      </c>
      <c r="X66" s="53">
        <v>6.6</v>
      </c>
      <c r="Y66" s="11" t="str">
        <f t="shared" si="28"/>
        <v>C+</v>
      </c>
      <c r="Z66" s="3" t="str">
        <f t="shared" si="13"/>
        <v>2,5</v>
      </c>
      <c r="AA66" s="53">
        <v>8</v>
      </c>
      <c r="AB66" s="11" t="str">
        <f t="shared" si="29"/>
        <v>B+</v>
      </c>
      <c r="AC66" s="3" t="str">
        <f t="shared" si="15"/>
        <v>3,5</v>
      </c>
      <c r="AD66" s="53">
        <v>6.6</v>
      </c>
      <c r="AE66" s="11" t="str">
        <f t="shared" si="30"/>
        <v>C+</v>
      </c>
      <c r="AF66" s="3" t="str">
        <f t="shared" si="17"/>
        <v>2,5</v>
      </c>
      <c r="AG66" s="9">
        <f t="shared" si="31"/>
        <v>170.5</v>
      </c>
      <c r="AH66" s="10">
        <f t="shared" si="32"/>
        <v>7.104166666666667</v>
      </c>
      <c r="AI66" s="9">
        <f t="shared" si="33"/>
        <v>67.5</v>
      </c>
      <c r="AJ66" s="10">
        <f t="shared" si="34"/>
        <v>2.8125</v>
      </c>
      <c r="AK66" t="str">
        <f>VLOOKUP(B66,Tổng!$B$7:$V$79,21,0)</f>
        <v>Đợt 1</v>
      </c>
    </row>
    <row r="67" spans="1:37">
      <c r="A67" s="1" t="s">
        <v>243</v>
      </c>
      <c r="B67" s="45" t="s">
        <v>304</v>
      </c>
      <c r="C67" s="2" t="s">
        <v>305</v>
      </c>
      <c r="D67" s="2" t="s">
        <v>42</v>
      </c>
      <c r="E67" s="1" t="s">
        <v>306</v>
      </c>
      <c r="F67" s="53">
        <v>8</v>
      </c>
      <c r="G67" s="11" t="str">
        <f t="shared" si="22"/>
        <v>B+</v>
      </c>
      <c r="H67" s="3" t="str">
        <f t="shared" si="1"/>
        <v>3,5</v>
      </c>
      <c r="I67" s="53">
        <v>7.4</v>
      </c>
      <c r="J67" s="11" t="str">
        <f t="shared" si="23"/>
        <v>B</v>
      </c>
      <c r="K67" s="3" t="str">
        <f t="shared" si="3"/>
        <v>3,0</v>
      </c>
      <c r="L67" s="53">
        <v>6.4</v>
      </c>
      <c r="M67" s="11" t="str">
        <f t="shared" si="24"/>
        <v>C</v>
      </c>
      <c r="N67" s="3" t="str">
        <f t="shared" si="5"/>
        <v>2,0</v>
      </c>
      <c r="O67" s="53">
        <v>7.1</v>
      </c>
      <c r="P67" s="11" t="str">
        <f t="shared" si="25"/>
        <v>B</v>
      </c>
      <c r="Q67" s="3" t="str">
        <f t="shared" si="7"/>
        <v>3,0</v>
      </c>
      <c r="R67" s="53">
        <v>6.4</v>
      </c>
      <c r="S67" s="11" t="str">
        <f t="shared" si="26"/>
        <v>C</v>
      </c>
      <c r="T67" s="3" t="str">
        <f t="shared" si="9"/>
        <v>2,0</v>
      </c>
      <c r="U67" s="53">
        <v>7.5</v>
      </c>
      <c r="V67" s="11" t="str">
        <f t="shared" si="27"/>
        <v>B</v>
      </c>
      <c r="W67" s="3" t="str">
        <f t="shared" si="11"/>
        <v>3,0</v>
      </c>
      <c r="X67" s="53">
        <v>6.9</v>
      </c>
      <c r="Y67" s="11" t="str">
        <f t="shared" si="28"/>
        <v>C+</v>
      </c>
      <c r="Z67" s="3" t="str">
        <f t="shared" si="13"/>
        <v>2,5</v>
      </c>
      <c r="AA67" s="53">
        <v>7.4</v>
      </c>
      <c r="AB67" s="11" t="str">
        <f t="shared" si="29"/>
        <v>B</v>
      </c>
      <c r="AC67" s="3" t="str">
        <f t="shared" si="15"/>
        <v>3,0</v>
      </c>
      <c r="AD67" s="53">
        <v>7.8</v>
      </c>
      <c r="AE67" s="11" t="str">
        <f t="shared" si="30"/>
        <v>B</v>
      </c>
      <c r="AF67" s="3" t="str">
        <f t="shared" si="17"/>
        <v>3,0</v>
      </c>
      <c r="AG67" s="9">
        <f t="shared" si="31"/>
        <v>172.9</v>
      </c>
      <c r="AH67" s="10">
        <f t="shared" si="32"/>
        <v>7.2041666666666666</v>
      </c>
      <c r="AI67" s="9">
        <f t="shared" si="33"/>
        <v>66.5</v>
      </c>
      <c r="AJ67" s="10">
        <f t="shared" si="34"/>
        <v>2.7708333333333335</v>
      </c>
      <c r="AK67" t="str">
        <f>VLOOKUP(B67,Tổng!$B$7:$V$79,21,0)</f>
        <v>Đợt 1</v>
      </c>
    </row>
    <row r="68" spans="1:37">
      <c r="A68" s="1" t="s">
        <v>248</v>
      </c>
      <c r="B68" s="45" t="s">
        <v>307</v>
      </c>
      <c r="C68" s="2" t="s">
        <v>308</v>
      </c>
      <c r="D68" s="2" t="s">
        <v>42</v>
      </c>
      <c r="E68" s="1" t="s">
        <v>309</v>
      </c>
      <c r="F68" s="53">
        <v>8</v>
      </c>
      <c r="G68" s="11" t="str">
        <f t="shared" si="22"/>
        <v>B+</v>
      </c>
      <c r="H68" s="3" t="str">
        <f t="shared" si="1"/>
        <v>3,5</v>
      </c>
      <c r="I68" s="53">
        <v>7.4</v>
      </c>
      <c r="J68" s="11" t="str">
        <f t="shared" si="23"/>
        <v>B</v>
      </c>
      <c r="K68" s="3" t="str">
        <f t="shared" si="3"/>
        <v>3,0</v>
      </c>
      <c r="L68" s="53">
        <v>6.4</v>
      </c>
      <c r="M68" s="11" t="str">
        <f t="shared" si="24"/>
        <v>C</v>
      </c>
      <c r="N68" s="3" t="str">
        <f t="shared" si="5"/>
        <v>2,0</v>
      </c>
      <c r="O68" s="53">
        <v>6.8</v>
      </c>
      <c r="P68" s="11" t="str">
        <f t="shared" si="25"/>
        <v>C+</v>
      </c>
      <c r="Q68" s="3" t="str">
        <f t="shared" si="7"/>
        <v>2,5</v>
      </c>
      <c r="R68" s="53">
        <v>5.2</v>
      </c>
      <c r="S68" s="11" t="str">
        <f t="shared" si="26"/>
        <v>D+</v>
      </c>
      <c r="T68" s="3" t="str">
        <f t="shared" si="9"/>
        <v>1,5</v>
      </c>
      <c r="U68" s="53">
        <v>7.5</v>
      </c>
      <c r="V68" s="11" t="str">
        <f t="shared" si="27"/>
        <v>B</v>
      </c>
      <c r="W68" s="3" t="str">
        <f t="shared" si="11"/>
        <v>3,0</v>
      </c>
      <c r="X68" s="53">
        <v>7.8</v>
      </c>
      <c r="Y68" s="11" t="str">
        <f t="shared" si="28"/>
        <v>B</v>
      </c>
      <c r="Z68" s="3" t="str">
        <f t="shared" si="13"/>
        <v>3,0</v>
      </c>
      <c r="AA68" s="53">
        <v>7.4</v>
      </c>
      <c r="AB68" s="11" t="str">
        <f t="shared" si="29"/>
        <v>B</v>
      </c>
      <c r="AC68" s="3" t="str">
        <f t="shared" si="15"/>
        <v>3,0</v>
      </c>
      <c r="AD68" s="53">
        <v>7</v>
      </c>
      <c r="AE68" s="11" t="str">
        <f t="shared" si="30"/>
        <v>B</v>
      </c>
      <c r="AF68" s="3" t="str">
        <f t="shared" si="17"/>
        <v>3,0</v>
      </c>
      <c r="AG68" s="9">
        <f t="shared" si="31"/>
        <v>168.7</v>
      </c>
      <c r="AH68" s="10">
        <f t="shared" si="32"/>
        <v>7.0291666666666659</v>
      </c>
      <c r="AI68" s="9">
        <f t="shared" si="33"/>
        <v>65</v>
      </c>
      <c r="AJ68" s="10">
        <f t="shared" si="34"/>
        <v>2.7083333333333335</v>
      </c>
      <c r="AK68">
        <f>VLOOKUP(B68,Tổng!$B$7:$V$79,21,0)</f>
        <v>0</v>
      </c>
    </row>
    <row r="69" spans="1:37">
      <c r="A69" s="1" t="s">
        <v>252</v>
      </c>
      <c r="B69" s="45" t="s">
        <v>310</v>
      </c>
      <c r="C69" s="2" t="s">
        <v>147</v>
      </c>
      <c r="D69" s="2" t="s">
        <v>311</v>
      </c>
      <c r="E69" s="1" t="s">
        <v>312</v>
      </c>
      <c r="F69" s="53">
        <v>7.4</v>
      </c>
      <c r="G69" s="11" t="str">
        <f t="shared" si="22"/>
        <v>B</v>
      </c>
      <c r="H69" s="3" t="str">
        <f t="shared" si="1"/>
        <v>3,0</v>
      </c>
      <c r="I69" s="53">
        <v>7.4</v>
      </c>
      <c r="J69" s="11" t="str">
        <f t="shared" si="23"/>
        <v>B</v>
      </c>
      <c r="K69" s="3" t="str">
        <f t="shared" si="3"/>
        <v>3,0</v>
      </c>
      <c r="L69" s="53">
        <v>6.4</v>
      </c>
      <c r="M69" s="11" t="str">
        <f t="shared" si="24"/>
        <v>C</v>
      </c>
      <c r="N69" s="3" t="str">
        <f t="shared" si="5"/>
        <v>2,0</v>
      </c>
      <c r="O69" s="53">
        <v>6.8</v>
      </c>
      <c r="P69" s="11" t="str">
        <f t="shared" si="25"/>
        <v>C+</v>
      </c>
      <c r="Q69" s="3" t="str">
        <f t="shared" si="7"/>
        <v>2,5</v>
      </c>
      <c r="R69" s="53">
        <v>5.8</v>
      </c>
      <c r="S69" s="11" t="str">
        <f t="shared" si="26"/>
        <v>C</v>
      </c>
      <c r="T69" s="3" t="str">
        <f t="shared" si="9"/>
        <v>2,0</v>
      </c>
      <c r="U69" s="53">
        <v>7.5</v>
      </c>
      <c r="V69" s="11" t="str">
        <f t="shared" si="27"/>
        <v>B</v>
      </c>
      <c r="W69" s="3" t="str">
        <f t="shared" si="11"/>
        <v>3,0</v>
      </c>
      <c r="X69" s="53">
        <v>7.8</v>
      </c>
      <c r="Y69" s="11" t="str">
        <f t="shared" si="28"/>
        <v>B</v>
      </c>
      <c r="Z69" s="3" t="str">
        <f t="shared" si="13"/>
        <v>3,0</v>
      </c>
      <c r="AA69" s="53">
        <v>8</v>
      </c>
      <c r="AB69" s="11" t="str">
        <f t="shared" si="29"/>
        <v>B+</v>
      </c>
      <c r="AC69" s="3" t="str">
        <f t="shared" si="15"/>
        <v>3,5</v>
      </c>
      <c r="AD69" s="53">
        <v>6.7</v>
      </c>
      <c r="AE69" s="11" t="str">
        <f t="shared" si="30"/>
        <v>C+</v>
      </c>
      <c r="AF69" s="3" t="str">
        <f t="shared" si="17"/>
        <v>2,5</v>
      </c>
      <c r="AG69" s="9">
        <f t="shared" si="31"/>
        <v>170.2</v>
      </c>
      <c r="AH69" s="10">
        <f t="shared" si="32"/>
        <v>7.0916666666666659</v>
      </c>
      <c r="AI69" s="9">
        <f t="shared" si="33"/>
        <v>65.5</v>
      </c>
      <c r="AJ69" s="10">
        <f t="shared" si="34"/>
        <v>2.7291666666666665</v>
      </c>
      <c r="AK69">
        <f>VLOOKUP(B69,Tổng!$B$7:$V$79,21,0)</f>
        <v>0</v>
      </c>
    </row>
    <row r="70" spans="1:37">
      <c r="A70" s="1" t="s">
        <v>253</v>
      </c>
      <c r="B70" s="45" t="s">
        <v>313</v>
      </c>
      <c r="C70" s="2" t="s">
        <v>276</v>
      </c>
      <c r="D70" s="2" t="s">
        <v>98</v>
      </c>
      <c r="E70" s="1" t="s">
        <v>314</v>
      </c>
      <c r="F70" s="53">
        <v>7.4</v>
      </c>
      <c r="G70" s="11" t="str">
        <f t="shared" si="22"/>
        <v>B</v>
      </c>
      <c r="H70" s="3" t="str">
        <f t="shared" si="1"/>
        <v>3,0</v>
      </c>
      <c r="I70" s="53">
        <v>6.8</v>
      </c>
      <c r="J70" s="11" t="str">
        <f t="shared" si="23"/>
        <v>C+</v>
      </c>
      <c r="K70" s="3" t="str">
        <f t="shared" si="3"/>
        <v>2,5</v>
      </c>
      <c r="L70" s="53">
        <v>6.4</v>
      </c>
      <c r="M70" s="11" t="str">
        <f t="shared" si="24"/>
        <v>C</v>
      </c>
      <c r="N70" s="3" t="str">
        <f t="shared" si="5"/>
        <v>2,0</v>
      </c>
      <c r="O70" s="53">
        <v>7.1</v>
      </c>
      <c r="P70" s="11" t="str">
        <f t="shared" si="25"/>
        <v>B</v>
      </c>
      <c r="Q70" s="3" t="str">
        <f t="shared" si="7"/>
        <v>3,0</v>
      </c>
      <c r="R70" s="53">
        <v>7</v>
      </c>
      <c r="S70" s="11" t="str">
        <f t="shared" si="26"/>
        <v>B</v>
      </c>
      <c r="T70" s="3" t="str">
        <f t="shared" si="9"/>
        <v>3,0</v>
      </c>
      <c r="U70" s="53">
        <v>8.1</v>
      </c>
      <c r="V70" s="11" t="str">
        <f t="shared" si="27"/>
        <v>B+</v>
      </c>
      <c r="W70" s="3" t="str">
        <f t="shared" si="11"/>
        <v>3,5</v>
      </c>
      <c r="X70" s="53">
        <v>7.2</v>
      </c>
      <c r="Y70" s="11" t="str">
        <f t="shared" si="28"/>
        <v>B</v>
      </c>
      <c r="Z70" s="3" t="str">
        <f t="shared" si="13"/>
        <v>3,0</v>
      </c>
      <c r="AA70" s="53">
        <v>8.6</v>
      </c>
      <c r="AB70" s="11" t="str">
        <f t="shared" si="29"/>
        <v>A</v>
      </c>
      <c r="AC70" s="3" t="str">
        <f t="shared" si="15"/>
        <v>3,8</v>
      </c>
      <c r="AD70" s="53">
        <v>7</v>
      </c>
      <c r="AE70" s="11" t="str">
        <f t="shared" si="30"/>
        <v>B</v>
      </c>
      <c r="AF70" s="3" t="str">
        <f t="shared" si="17"/>
        <v>3,0</v>
      </c>
      <c r="AG70" s="9">
        <f t="shared" si="31"/>
        <v>176.2</v>
      </c>
      <c r="AH70" s="10">
        <f t="shared" si="32"/>
        <v>7.3416666666666659</v>
      </c>
      <c r="AI70" s="9">
        <f t="shared" si="33"/>
        <v>72.900000000000006</v>
      </c>
      <c r="AJ70" s="10">
        <f t="shared" si="34"/>
        <v>3.0375000000000001</v>
      </c>
      <c r="AK70" t="str">
        <f>VLOOKUP(B70,Tổng!$B$7:$V$79,21,0)</f>
        <v>Đợt 1</v>
      </c>
    </row>
    <row r="71" spans="1:37">
      <c r="A71" s="1" t="s">
        <v>258</v>
      </c>
      <c r="B71" s="45" t="s">
        <v>315</v>
      </c>
      <c r="C71" s="2" t="s">
        <v>316</v>
      </c>
      <c r="D71" s="2" t="s">
        <v>317</v>
      </c>
      <c r="E71" s="1" t="s">
        <v>318</v>
      </c>
      <c r="F71" s="53">
        <v>7.8</v>
      </c>
      <c r="G71" s="11" t="str">
        <f t="shared" si="22"/>
        <v>B</v>
      </c>
      <c r="H71" s="3" t="str">
        <f t="shared" si="1"/>
        <v>3,0</v>
      </c>
      <c r="I71" s="53">
        <v>8.4</v>
      </c>
      <c r="J71" s="11" t="str">
        <f t="shared" si="23"/>
        <v>B+</v>
      </c>
      <c r="K71" s="3" t="str">
        <f t="shared" si="3"/>
        <v>3,5</v>
      </c>
      <c r="L71" s="53">
        <v>6.8</v>
      </c>
      <c r="M71" s="11" t="str">
        <f t="shared" si="24"/>
        <v>C+</v>
      </c>
      <c r="N71" s="3" t="str">
        <f t="shared" si="5"/>
        <v>2,5</v>
      </c>
      <c r="O71" s="53">
        <v>7.1</v>
      </c>
      <c r="P71" s="11" t="str">
        <f t="shared" si="25"/>
        <v>B</v>
      </c>
      <c r="Q71" s="3" t="str">
        <f t="shared" si="7"/>
        <v>3,0</v>
      </c>
      <c r="R71" s="53">
        <v>8.1999999999999993</v>
      </c>
      <c r="S71" s="11" t="str">
        <f t="shared" si="26"/>
        <v>B+</v>
      </c>
      <c r="T71" s="3" t="str">
        <f t="shared" si="9"/>
        <v>3,5</v>
      </c>
      <c r="U71" s="53">
        <v>8.1</v>
      </c>
      <c r="V71" s="11" t="str">
        <f t="shared" si="27"/>
        <v>B+</v>
      </c>
      <c r="W71" s="3" t="str">
        <f t="shared" si="11"/>
        <v>3,5</v>
      </c>
      <c r="X71" s="53">
        <v>8.4</v>
      </c>
      <c r="Y71" s="11" t="str">
        <f t="shared" si="28"/>
        <v>B+</v>
      </c>
      <c r="Z71" s="3" t="str">
        <f t="shared" si="13"/>
        <v>3,5</v>
      </c>
      <c r="AA71" s="53">
        <v>9.4</v>
      </c>
      <c r="AB71" s="11" t="str">
        <f t="shared" si="29"/>
        <v>A</v>
      </c>
      <c r="AC71" s="3" t="str">
        <f t="shared" si="15"/>
        <v>3,8</v>
      </c>
      <c r="AD71" s="53">
        <v>7.3</v>
      </c>
      <c r="AE71" s="11" t="str">
        <f t="shared" si="30"/>
        <v>B</v>
      </c>
      <c r="AF71" s="3" t="str">
        <f t="shared" si="17"/>
        <v>3,0</v>
      </c>
      <c r="AG71" s="9">
        <f t="shared" si="31"/>
        <v>191.49999999999997</v>
      </c>
      <c r="AH71" s="10">
        <f t="shared" si="32"/>
        <v>7.9791666666666652</v>
      </c>
      <c r="AI71" s="9">
        <f t="shared" si="33"/>
        <v>78.900000000000006</v>
      </c>
      <c r="AJ71" s="10">
        <f t="shared" si="34"/>
        <v>3.2875000000000001</v>
      </c>
      <c r="AK71" t="str">
        <f>VLOOKUP(B71,Tổng!$B$7:$V$79,21,0)</f>
        <v>Đợt 1</v>
      </c>
    </row>
    <row r="72" spans="1:37">
      <c r="A72" s="1" t="s">
        <v>259</v>
      </c>
      <c r="B72" s="45" t="s">
        <v>319</v>
      </c>
      <c r="C72" s="2" t="s">
        <v>320</v>
      </c>
      <c r="D72" s="2" t="s">
        <v>317</v>
      </c>
      <c r="E72" s="1" t="s">
        <v>321</v>
      </c>
      <c r="F72" s="53">
        <v>8.4</v>
      </c>
      <c r="G72" s="11" t="str">
        <f t="shared" si="22"/>
        <v>B+</v>
      </c>
      <c r="H72" s="3" t="str">
        <f t="shared" si="1"/>
        <v>3,5</v>
      </c>
      <c r="I72" s="53">
        <v>8.4</v>
      </c>
      <c r="J72" s="11" t="str">
        <f t="shared" si="23"/>
        <v>B+</v>
      </c>
      <c r="K72" s="3" t="str">
        <f t="shared" si="3"/>
        <v>3,5</v>
      </c>
      <c r="L72" s="53">
        <v>6.8</v>
      </c>
      <c r="M72" s="11" t="str">
        <f t="shared" si="24"/>
        <v>C+</v>
      </c>
      <c r="N72" s="3" t="str">
        <f t="shared" si="5"/>
        <v>2,5</v>
      </c>
      <c r="O72" s="53">
        <v>8.3000000000000007</v>
      </c>
      <c r="P72" s="11" t="str">
        <f t="shared" si="25"/>
        <v>B+</v>
      </c>
      <c r="Q72" s="3" t="str">
        <f t="shared" si="7"/>
        <v>3,5</v>
      </c>
      <c r="R72" s="53">
        <v>8.1999999999999993</v>
      </c>
      <c r="S72" s="11" t="str">
        <f t="shared" si="26"/>
        <v>B+</v>
      </c>
      <c r="T72" s="3" t="str">
        <f t="shared" si="9"/>
        <v>3,5</v>
      </c>
      <c r="U72" s="53">
        <v>7.5</v>
      </c>
      <c r="V72" s="11" t="str">
        <f t="shared" si="27"/>
        <v>B</v>
      </c>
      <c r="W72" s="3" t="str">
        <f t="shared" si="11"/>
        <v>3,0</v>
      </c>
      <c r="X72" s="53">
        <v>8.1</v>
      </c>
      <c r="Y72" s="11" t="str">
        <f t="shared" si="28"/>
        <v>B+</v>
      </c>
      <c r="Z72" s="3" t="str">
        <f t="shared" si="13"/>
        <v>3,5</v>
      </c>
      <c r="AA72" s="53">
        <v>9.4</v>
      </c>
      <c r="AB72" s="11" t="str">
        <f t="shared" si="29"/>
        <v>A</v>
      </c>
      <c r="AC72" s="3" t="str">
        <f t="shared" si="15"/>
        <v>3,8</v>
      </c>
      <c r="AD72" s="53">
        <v>7.9</v>
      </c>
      <c r="AE72" s="11" t="str">
        <f t="shared" si="30"/>
        <v>B</v>
      </c>
      <c r="AF72" s="3" t="str">
        <f t="shared" si="17"/>
        <v>3,0</v>
      </c>
      <c r="AG72" s="9">
        <f t="shared" si="31"/>
        <v>195.39999999999998</v>
      </c>
      <c r="AH72" s="10">
        <f t="shared" si="32"/>
        <v>8.1416666666666657</v>
      </c>
      <c r="AI72" s="9">
        <f t="shared" si="33"/>
        <v>79.900000000000006</v>
      </c>
      <c r="AJ72" s="10">
        <f t="shared" si="34"/>
        <v>3.3291666666666671</v>
      </c>
      <c r="AK72" t="str">
        <f>VLOOKUP(B72,Tổng!$B$7:$V$79,21,0)</f>
        <v>Đợt 1</v>
      </c>
    </row>
    <row r="73" spans="1:37">
      <c r="A73" s="1" t="s">
        <v>260</v>
      </c>
      <c r="B73" s="45" t="s">
        <v>322</v>
      </c>
      <c r="C73" s="2" t="s">
        <v>323</v>
      </c>
      <c r="D73" s="2" t="s">
        <v>324</v>
      </c>
      <c r="E73" s="1" t="s">
        <v>325</v>
      </c>
      <c r="F73" s="53">
        <v>8.4</v>
      </c>
      <c r="G73" s="11" t="str">
        <f t="shared" si="22"/>
        <v>B+</v>
      </c>
      <c r="H73" s="3" t="str">
        <f t="shared" si="1"/>
        <v>3,5</v>
      </c>
      <c r="I73" s="53">
        <v>7.8</v>
      </c>
      <c r="J73" s="11" t="str">
        <f t="shared" si="23"/>
        <v>B</v>
      </c>
      <c r="K73" s="3" t="str">
        <f t="shared" si="3"/>
        <v>3,0</v>
      </c>
      <c r="L73" s="53">
        <v>6.8</v>
      </c>
      <c r="M73" s="11" t="str">
        <f t="shared" si="24"/>
        <v>C+</v>
      </c>
      <c r="N73" s="3" t="str">
        <f t="shared" si="5"/>
        <v>2,5</v>
      </c>
      <c r="O73" s="53">
        <v>7.1</v>
      </c>
      <c r="P73" s="11" t="str">
        <f t="shared" si="25"/>
        <v>B</v>
      </c>
      <c r="Q73" s="3" t="str">
        <f t="shared" si="7"/>
        <v>3,0</v>
      </c>
      <c r="R73" s="53">
        <v>8.1999999999999993</v>
      </c>
      <c r="S73" s="11" t="str">
        <f t="shared" si="26"/>
        <v>B+</v>
      </c>
      <c r="T73" s="3" t="str">
        <f t="shared" si="9"/>
        <v>3,5</v>
      </c>
      <c r="U73" s="53">
        <v>7.5</v>
      </c>
      <c r="V73" s="11" t="str">
        <f t="shared" si="27"/>
        <v>B</v>
      </c>
      <c r="W73" s="3" t="str">
        <f t="shared" si="11"/>
        <v>3,0</v>
      </c>
      <c r="X73" s="53">
        <v>7.5</v>
      </c>
      <c r="Y73" s="11" t="str">
        <f t="shared" si="28"/>
        <v>B</v>
      </c>
      <c r="Z73" s="3" t="str">
        <f t="shared" si="13"/>
        <v>3,0</v>
      </c>
      <c r="AA73" s="53">
        <v>9.4</v>
      </c>
      <c r="AB73" s="11" t="str">
        <f t="shared" si="29"/>
        <v>A</v>
      </c>
      <c r="AC73" s="3" t="str">
        <f t="shared" si="15"/>
        <v>3,8</v>
      </c>
      <c r="AD73" s="53">
        <v>7.6</v>
      </c>
      <c r="AE73" s="11" t="str">
        <f t="shared" si="30"/>
        <v>B</v>
      </c>
      <c r="AF73" s="3" t="str">
        <f t="shared" si="17"/>
        <v>3,0</v>
      </c>
      <c r="AG73" s="9">
        <f t="shared" si="31"/>
        <v>187.89999999999998</v>
      </c>
      <c r="AH73" s="10">
        <f t="shared" si="32"/>
        <v>7.8291666666666657</v>
      </c>
      <c r="AI73" s="9">
        <f t="shared" si="33"/>
        <v>75.900000000000006</v>
      </c>
      <c r="AJ73" s="10">
        <f t="shared" si="34"/>
        <v>3.1625000000000001</v>
      </c>
      <c r="AK73" t="str">
        <f>VLOOKUP(B73,Tổng!$B$7:$V$79,21,0)</f>
        <v>Đợt 1</v>
      </c>
    </row>
    <row r="74" spans="1:37">
      <c r="A74" s="1" t="s">
        <v>261</v>
      </c>
      <c r="B74" s="45" t="s">
        <v>326</v>
      </c>
      <c r="C74" s="2" t="s">
        <v>327</v>
      </c>
      <c r="D74" s="2" t="s">
        <v>328</v>
      </c>
      <c r="E74" s="1" t="s">
        <v>329</v>
      </c>
      <c r="F74" s="53">
        <v>7.4</v>
      </c>
      <c r="G74" s="11" t="str">
        <f t="shared" si="22"/>
        <v>B</v>
      </c>
      <c r="H74" s="3" t="str">
        <f t="shared" ref="H74:H81" si="35">IF(G74="A+","4,0",IF(G74="A","3,8",IF(G74="B+","3,5",IF(G74="B","3,0",IF(G74="C+","2,5",IF(G74="C","2,0",IF(G74="D+","1,5",IF(G74="D","1,0","0,0"))))))))</f>
        <v>3,0</v>
      </c>
      <c r="I74" s="53">
        <v>8</v>
      </c>
      <c r="J74" s="11" t="str">
        <f t="shared" si="23"/>
        <v>B+</v>
      </c>
      <c r="K74" s="3" t="str">
        <f t="shared" ref="K74:K81" si="36">IF(J74="A+","4,0",IF(J74="A","3,8",IF(J74="B+","3,5",IF(J74="B","3,0",IF(J74="C+","2,5",IF(J74="C","2,0",IF(J74="D+","1,5",IF(J74="D","1,0","0,0"))))))))</f>
        <v>3,5</v>
      </c>
      <c r="L74" s="53">
        <v>5.8</v>
      </c>
      <c r="M74" s="11" t="str">
        <f t="shared" si="24"/>
        <v>C</v>
      </c>
      <c r="N74" s="3" t="str">
        <f t="shared" ref="N74:N81" si="37">IF(M74="A+","4,0",IF(M74="A","3,8",IF(M74="B+","3,5",IF(M74="B","3,0",IF(M74="C+","2,5",IF(M74="C","2,0",IF(M74="D+","1,5",IF(M74="D","1,0","0,0"))))))))</f>
        <v>2,0</v>
      </c>
      <c r="O74" s="53">
        <v>6.8</v>
      </c>
      <c r="P74" s="11" t="str">
        <f t="shared" si="25"/>
        <v>C+</v>
      </c>
      <c r="Q74" s="3" t="str">
        <f t="shared" ref="Q74:Q81" si="38">IF(P74="A+","4,0",IF(P74="A","3,8",IF(P74="B+","3,5",IF(P74="B","3,0",IF(P74="C+","2,5",IF(P74="C","2,0",IF(P74="D+","1,5",IF(P74="D","1,0","0,0"))))))))</f>
        <v>2,5</v>
      </c>
      <c r="R74" s="53">
        <v>6.4</v>
      </c>
      <c r="S74" s="11" t="str">
        <f t="shared" si="26"/>
        <v>C</v>
      </c>
      <c r="T74" s="3" t="str">
        <f t="shared" ref="T74:T81" si="39">IF(S74="A+","4,0",IF(S74="A","3,8",IF(S74="B+","3,5",IF(S74="B","3,0",IF(S74="C+","2,5",IF(S74="C","2,0",IF(S74="D+","1,5",IF(S74="D","1,0","0,0"))))))))</f>
        <v>2,0</v>
      </c>
      <c r="U74" s="53">
        <v>7.5</v>
      </c>
      <c r="V74" s="11" t="str">
        <f t="shared" si="27"/>
        <v>B</v>
      </c>
      <c r="W74" s="3" t="str">
        <f t="shared" ref="W74:W81" si="40">IF(V74="A+","4,0",IF(V74="A","3,8",IF(V74="B+","3,5",IF(V74="B","3,0",IF(V74="C+","2,5",IF(V74="C","2,0",IF(V74="D+","1,5",IF(V74="D","1,0","0,0"))))))))</f>
        <v>3,0</v>
      </c>
      <c r="X74" s="53">
        <v>5.7</v>
      </c>
      <c r="Y74" s="11" t="str">
        <f t="shared" si="28"/>
        <v>C</v>
      </c>
      <c r="Z74" s="3" t="str">
        <f t="shared" ref="Z74:Z81" si="41">IF(Y74="A+","4,0",IF(Y74="A","3,8",IF(Y74="B+","3,5",IF(Y74="B","3,0",IF(Y74="C+","2,5",IF(Y74="C","2,0",IF(Y74="D+","1,5",IF(Y74="D","1,0","0,0"))))))))</f>
        <v>2,0</v>
      </c>
      <c r="AA74" s="53">
        <v>8</v>
      </c>
      <c r="AB74" s="11" t="str">
        <f t="shared" si="29"/>
        <v>B+</v>
      </c>
      <c r="AC74" s="3" t="str">
        <f t="shared" ref="AC74:AC81" si="42">IF(AB74="A+","4,0",IF(AB74="A","3,8",IF(AB74="B+","3,5",IF(AB74="B","3,0",IF(AB74="C+","2,5",IF(AB74="C","2,0",IF(AB74="D+","1,5",IF(AB74="D","1,0","0,0"))))))))</f>
        <v>3,5</v>
      </c>
      <c r="AD74" s="53">
        <v>7.6</v>
      </c>
      <c r="AE74" s="11" t="str">
        <f t="shared" si="30"/>
        <v>B</v>
      </c>
      <c r="AF74" s="3" t="str">
        <f t="shared" ref="AF74:AF81" si="43">IF(AE74="A+","4,0",IF(AE74="A","3,8",IF(AE74="B+","3,5",IF(AE74="B","3,0",IF(AE74="C+","2,5",IF(AE74="C","2,0",IF(AE74="D+","1,5",IF(AE74="D","1,0","0,0"))))))))</f>
        <v>3,0</v>
      </c>
      <c r="AG74" s="9">
        <f t="shared" si="31"/>
        <v>168.39999999999998</v>
      </c>
      <c r="AH74" s="10">
        <f t="shared" si="32"/>
        <v>7.0166666666666657</v>
      </c>
      <c r="AI74" s="9">
        <f t="shared" si="33"/>
        <v>65</v>
      </c>
      <c r="AJ74" s="10">
        <f t="shared" si="34"/>
        <v>2.7083333333333335</v>
      </c>
      <c r="AK74">
        <f>VLOOKUP(B74,Tổng!$B$7:$V$79,21,0)</f>
        <v>0</v>
      </c>
    </row>
    <row r="75" spans="1:37">
      <c r="A75" s="1" t="s">
        <v>265</v>
      </c>
      <c r="B75" s="45" t="s">
        <v>330</v>
      </c>
      <c r="C75" s="2" t="s">
        <v>331</v>
      </c>
      <c r="D75" s="2" t="s">
        <v>153</v>
      </c>
      <c r="E75" s="1" t="s">
        <v>332</v>
      </c>
      <c r="F75" s="53">
        <v>8</v>
      </c>
      <c r="G75" s="11" t="str">
        <f t="shared" si="22"/>
        <v>B+</v>
      </c>
      <c r="H75" s="3" t="str">
        <f t="shared" si="35"/>
        <v>3,5</v>
      </c>
      <c r="I75" s="53">
        <v>8</v>
      </c>
      <c r="J75" s="11" t="str">
        <f t="shared" si="23"/>
        <v>B+</v>
      </c>
      <c r="K75" s="3" t="str">
        <f t="shared" si="36"/>
        <v>3,5</v>
      </c>
      <c r="L75" s="53">
        <v>6.4</v>
      </c>
      <c r="M75" s="11" t="str">
        <f t="shared" si="24"/>
        <v>C</v>
      </c>
      <c r="N75" s="3" t="str">
        <f t="shared" si="37"/>
        <v>2,0</v>
      </c>
      <c r="O75" s="53">
        <v>7.7</v>
      </c>
      <c r="P75" s="11" t="str">
        <f t="shared" si="25"/>
        <v>B</v>
      </c>
      <c r="Q75" s="3" t="str">
        <f t="shared" si="38"/>
        <v>3,0</v>
      </c>
      <c r="R75" s="53">
        <v>6.4</v>
      </c>
      <c r="S75" s="11" t="str">
        <f t="shared" si="26"/>
        <v>C</v>
      </c>
      <c r="T75" s="3" t="str">
        <f t="shared" si="39"/>
        <v>2,0</v>
      </c>
      <c r="U75" s="53">
        <v>7.5</v>
      </c>
      <c r="V75" s="11" t="str">
        <f t="shared" si="27"/>
        <v>B</v>
      </c>
      <c r="W75" s="3" t="str">
        <f t="shared" si="40"/>
        <v>3,0</v>
      </c>
      <c r="X75" s="53">
        <v>8.1</v>
      </c>
      <c r="Y75" s="11" t="str">
        <f t="shared" si="28"/>
        <v>B+</v>
      </c>
      <c r="Z75" s="3" t="str">
        <f t="shared" si="41"/>
        <v>3,5</v>
      </c>
      <c r="AA75" s="53">
        <v>7.4</v>
      </c>
      <c r="AB75" s="11" t="str">
        <f t="shared" si="29"/>
        <v>B</v>
      </c>
      <c r="AC75" s="3" t="str">
        <f t="shared" si="42"/>
        <v>3,0</v>
      </c>
      <c r="AD75" s="53">
        <v>6.9</v>
      </c>
      <c r="AE75" s="11" t="str">
        <f t="shared" si="30"/>
        <v>C+</v>
      </c>
      <c r="AF75" s="3" t="str">
        <f t="shared" si="43"/>
        <v>2,5</v>
      </c>
      <c r="AG75" s="9">
        <f t="shared" si="31"/>
        <v>176.8</v>
      </c>
      <c r="AH75" s="10">
        <f t="shared" si="32"/>
        <v>7.3666666666666671</v>
      </c>
      <c r="AI75" s="9">
        <f t="shared" si="33"/>
        <v>69</v>
      </c>
      <c r="AJ75" s="10">
        <f t="shared" si="34"/>
        <v>2.875</v>
      </c>
      <c r="AK75" t="str">
        <f>VLOOKUP(B75,Tổng!$B$7:$V$79,21,0)</f>
        <v>Đợt 1</v>
      </c>
    </row>
    <row r="76" spans="1:37">
      <c r="A76" s="1" t="s">
        <v>270</v>
      </c>
      <c r="B76" s="45" t="s">
        <v>333</v>
      </c>
      <c r="C76" s="2" t="s">
        <v>57</v>
      </c>
      <c r="D76" s="2" t="s">
        <v>334</v>
      </c>
      <c r="E76" s="1" t="s">
        <v>335</v>
      </c>
      <c r="F76" s="53">
        <v>7.4</v>
      </c>
      <c r="G76" s="11" t="str">
        <f t="shared" si="22"/>
        <v>B</v>
      </c>
      <c r="H76" s="3" t="str">
        <f t="shared" si="35"/>
        <v>3,0</v>
      </c>
      <c r="I76" s="53">
        <v>8</v>
      </c>
      <c r="J76" s="11" t="str">
        <f t="shared" si="23"/>
        <v>B+</v>
      </c>
      <c r="K76" s="3" t="str">
        <f t="shared" si="36"/>
        <v>3,5</v>
      </c>
      <c r="L76" s="53">
        <v>6.4</v>
      </c>
      <c r="M76" s="11" t="str">
        <f t="shared" si="24"/>
        <v>C</v>
      </c>
      <c r="N76" s="3" t="str">
        <f t="shared" si="37"/>
        <v>2,0</v>
      </c>
      <c r="O76" s="53">
        <v>7.7</v>
      </c>
      <c r="P76" s="11" t="str">
        <f t="shared" si="25"/>
        <v>B</v>
      </c>
      <c r="Q76" s="3" t="str">
        <f t="shared" si="38"/>
        <v>3,0</v>
      </c>
      <c r="R76" s="53">
        <v>7</v>
      </c>
      <c r="S76" s="11" t="str">
        <f t="shared" si="26"/>
        <v>B</v>
      </c>
      <c r="T76" s="3" t="str">
        <f t="shared" si="39"/>
        <v>3,0</v>
      </c>
      <c r="U76" s="53">
        <v>7.5</v>
      </c>
      <c r="V76" s="11" t="str">
        <f t="shared" si="27"/>
        <v>B</v>
      </c>
      <c r="W76" s="3" t="str">
        <f t="shared" si="40"/>
        <v>3,0</v>
      </c>
      <c r="X76" s="53">
        <v>7.2</v>
      </c>
      <c r="Y76" s="11" t="str">
        <f t="shared" si="28"/>
        <v>B</v>
      </c>
      <c r="Z76" s="3" t="str">
        <f t="shared" si="41"/>
        <v>3,0</v>
      </c>
      <c r="AA76" s="53">
        <v>7.4</v>
      </c>
      <c r="AB76" s="11" t="str">
        <f t="shared" si="29"/>
        <v>B</v>
      </c>
      <c r="AC76" s="3" t="str">
        <f t="shared" si="42"/>
        <v>3,0</v>
      </c>
      <c r="AD76" s="53">
        <v>7.2</v>
      </c>
      <c r="AE76" s="11" t="str">
        <f t="shared" si="30"/>
        <v>B</v>
      </c>
      <c r="AF76" s="3" t="str">
        <f t="shared" si="43"/>
        <v>3,0</v>
      </c>
      <c r="AG76" s="9">
        <f t="shared" si="31"/>
        <v>175.6</v>
      </c>
      <c r="AH76" s="10">
        <f t="shared" si="32"/>
        <v>7.3166666666666664</v>
      </c>
      <c r="AI76" s="9">
        <f t="shared" si="33"/>
        <v>71</v>
      </c>
      <c r="AJ76" s="10">
        <f t="shared" si="34"/>
        <v>2.9583333333333335</v>
      </c>
      <c r="AK76" t="str">
        <f>VLOOKUP(B76,Tổng!$B$7:$V$79,21,0)</f>
        <v>Đợt 1</v>
      </c>
    </row>
    <row r="77" spans="1:37">
      <c r="A77" s="1" t="s">
        <v>271</v>
      </c>
      <c r="B77" s="45" t="s">
        <v>336</v>
      </c>
      <c r="C77" s="2" t="s">
        <v>337</v>
      </c>
      <c r="D77" s="2" t="s">
        <v>277</v>
      </c>
      <c r="E77" s="1" t="s">
        <v>179</v>
      </c>
      <c r="F77" s="53">
        <v>8</v>
      </c>
      <c r="G77" s="11" t="str">
        <f t="shared" si="22"/>
        <v>B+</v>
      </c>
      <c r="H77" s="3" t="str">
        <f t="shared" si="35"/>
        <v>3,5</v>
      </c>
      <c r="I77" s="53">
        <v>7.4</v>
      </c>
      <c r="J77" s="11" t="str">
        <f t="shared" si="23"/>
        <v>B</v>
      </c>
      <c r="K77" s="3" t="str">
        <f t="shared" si="36"/>
        <v>3,0</v>
      </c>
      <c r="L77" s="53">
        <v>6.4</v>
      </c>
      <c r="M77" s="11" t="str">
        <f t="shared" si="24"/>
        <v>C</v>
      </c>
      <c r="N77" s="3" t="str">
        <f t="shared" si="37"/>
        <v>2,0</v>
      </c>
      <c r="O77" s="53">
        <v>6.8</v>
      </c>
      <c r="P77" s="11" t="str">
        <f t="shared" si="25"/>
        <v>C+</v>
      </c>
      <c r="Q77" s="3" t="str">
        <f t="shared" si="38"/>
        <v>2,5</v>
      </c>
      <c r="R77" s="53">
        <v>7</v>
      </c>
      <c r="S77" s="11" t="str">
        <f t="shared" si="26"/>
        <v>B</v>
      </c>
      <c r="T77" s="3" t="str">
        <f t="shared" si="39"/>
        <v>3,0</v>
      </c>
      <c r="U77" s="53">
        <v>7.5</v>
      </c>
      <c r="V77" s="11" t="str">
        <f t="shared" si="27"/>
        <v>B</v>
      </c>
      <c r="W77" s="3" t="str">
        <f t="shared" si="40"/>
        <v>3,0</v>
      </c>
      <c r="X77" s="53">
        <v>7.8</v>
      </c>
      <c r="Y77" s="11" t="str">
        <f t="shared" si="28"/>
        <v>B</v>
      </c>
      <c r="Z77" s="3" t="str">
        <f t="shared" si="41"/>
        <v>3,0</v>
      </c>
      <c r="AA77" s="53">
        <v>8</v>
      </c>
      <c r="AB77" s="11" t="str">
        <f t="shared" si="29"/>
        <v>B+</v>
      </c>
      <c r="AC77" s="3" t="str">
        <f t="shared" si="42"/>
        <v>3,5</v>
      </c>
      <c r="AD77" s="53">
        <v>7</v>
      </c>
      <c r="AE77" s="11" t="str">
        <f t="shared" si="30"/>
        <v>B</v>
      </c>
      <c r="AF77" s="3" t="str">
        <f t="shared" si="43"/>
        <v>3,0</v>
      </c>
      <c r="AG77" s="9">
        <f t="shared" si="31"/>
        <v>175.9</v>
      </c>
      <c r="AH77" s="10">
        <f t="shared" si="32"/>
        <v>7.3291666666666666</v>
      </c>
      <c r="AI77" s="9">
        <f t="shared" si="33"/>
        <v>71</v>
      </c>
      <c r="AJ77" s="10">
        <f t="shared" si="34"/>
        <v>2.9583333333333335</v>
      </c>
      <c r="AK77" t="str">
        <f>VLOOKUP(B77,Tổng!$B$7:$V$79,21,0)</f>
        <v>Đợt 1</v>
      </c>
    </row>
    <row r="78" spans="1:37">
      <c r="A78" s="1" t="s">
        <v>272</v>
      </c>
      <c r="B78" s="45" t="s">
        <v>338</v>
      </c>
      <c r="C78" s="2" t="s">
        <v>339</v>
      </c>
      <c r="D78" s="2" t="s">
        <v>340</v>
      </c>
      <c r="E78" s="1" t="s">
        <v>341</v>
      </c>
      <c r="F78" s="53">
        <v>8.4</v>
      </c>
      <c r="G78" s="11" t="str">
        <f t="shared" si="22"/>
        <v>B+</v>
      </c>
      <c r="H78" s="3" t="str">
        <f t="shared" si="35"/>
        <v>3,5</v>
      </c>
      <c r="I78" s="53">
        <v>8.4</v>
      </c>
      <c r="J78" s="11" t="str">
        <f t="shared" si="23"/>
        <v>B+</v>
      </c>
      <c r="K78" s="3" t="str">
        <f t="shared" si="36"/>
        <v>3,5</v>
      </c>
      <c r="L78" s="53">
        <v>6.8</v>
      </c>
      <c r="M78" s="11" t="str">
        <f t="shared" si="24"/>
        <v>C+</v>
      </c>
      <c r="N78" s="3" t="str">
        <f t="shared" si="37"/>
        <v>2,5</v>
      </c>
      <c r="O78" s="53">
        <v>7.1</v>
      </c>
      <c r="P78" s="11" t="str">
        <f t="shared" si="25"/>
        <v>B</v>
      </c>
      <c r="Q78" s="3" t="str">
        <f t="shared" si="38"/>
        <v>3,0</v>
      </c>
      <c r="R78" s="53">
        <v>7.6</v>
      </c>
      <c r="S78" s="11" t="str">
        <f t="shared" si="26"/>
        <v>B</v>
      </c>
      <c r="T78" s="3" t="str">
        <f t="shared" si="39"/>
        <v>3,0</v>
      </c>
      <c r="U78" s="53">
        <v>8.1</v>
      </c>
      <c r="V78" s="11" t="str">
        <f t="shared" si="27"/>
        <v>B+</v>
      </c>
      <c r="W78" s="3" t="str">
        <f t="shared" si="40"/>
        <v>3,5</v>
      </c>
      <c r="X78" s="53">
        <v>8.1</v>
      </c>
      <c r="Y78" s="11" t="str">
        <f t="shared" si="28"/>
        <v>B+</v>
      </c>
      <c r="Z78" s="3" t="str">
        <f t="shared" si="41"/>
        <v>3,5</v>
      </c>
      <c r="AA78" s="53">
        <v>9.4</v>
      </c>
      <c r="AB78" s="11" t="str">
        <f t="shared" si="29"/>
        <v>A</v>
      </c>
      <c r="AC78" s="3" t="str">
        <f t="shared" si="42"/>
        <v>3,8</v>
      </c>
      <c r="AD78" s="53">
        <v>7.6</v>
      </c>
      <c r="AE78" s="11" t="str">
        <f t="shared" si="30"/>
        <v>B</v>
      </c>
      <c r="AF78" s="3" t="str">
        <f t="shared" si="43"/>
        <v>3,0</v>
      </c>
      <c r="AG78" s="9">
        <f t="shared" si="31"/>
        <v>190.89999999999998</v>
      </c>
      <c r="AH78" s="10">
        <f t="shared" si="32"/>
        <v>7.9541666666666657</v>
      </c>
      <c r="AI78" s="9">
        <f t="shared" si="33"/>
        <v>78.400000000000006</v>
      </c>
      <c r="AJ78" s="10">
        <f t="shared" si="34"/>
        <v>3.2666666666666671</v>
      </c>
      <c r="AK78" t="str">
        <f>VLOOKUP(B78,Tổng!$B$7:$V$79,21,0)</f>
        <v>Đợt 1</v>
      </c>
    </row>
    <row r="79" spans="1:37">
      <c r="A79" s="1" t="s">
        <v>274</v>
      </c>
      <c r="B79" s="45" t="s">
        <v>342</v>
      </c>
      <c r="C79" s="2" t="s">
        <v>343</v>
      </c>
      <c r="D79" s="2" t="s">
        <v>344</v>
      </c>
      <c r="E79" s="1" t="s">
        <v>345</v>
      </c>
      <c r="F79" s="53">
        <v>7.4</v>
      </c>
      <c r="G79" s="11" t="str">
        <f t="shared" si="22"/>
        <v>B</v>
      </c>
      <c r="H79" s="3" t="str">
        <f t="shared" si="35"/>
        <v>3,0</v>
      </c>
      <c r="I79" s="53">
        <v>7.4</v>
      </c>
      <c r="J79" s="11" t="str">
        <f t="shared" si="23"/>
        <v>B</v>
      </c>
      <c r="K79" s="3" t="str">
        <f t="shared" si="36"/>
        <v>3,0</v>
      </c>
      <c r="L79" s="53">
        <v>6.4</v>
      </c>
      <c r="M79" s="11" t="str">
        <f t="shared" si="24"/>
        <v>C</v>
      </c>
      <c r="N79" s="3" t="str">
        <f t="shared" si="37"/>
        <v>2,0</v>
      </c>
      <c r="O79" s="53">
        <v>6.8</v>
      </c>
      <c r="P79" s="11" t="str">
        <f t="shared" si="25"/>
        <v>C+</v>
      </c>
      <c r="Q79" s="3" t="str">
        <f t="shared" si="38"/>
        <v>2,5</v>
      </c>
      <c r="R79" s="53">
        <v>6.4</v>
      </c>
      <c r="S79" s="11" t="str">
        <f t="shared" si="26"/>
        <v>C</v>
      </c>
      <c r="T79" s="3" t="str">
        <f t="shared" si="39"/>
        <v>2,0</v>
      </c>
      <c r="U79" s="53">
        <v>7.5</v>
      </c>
      <c r="V79" s="11" t="str">
        <f t="shared" si="27"/>
        <v>B</v>
      </c>
      <c r="W79" s="3" t="str">
        <f t="shared" si="40"/>
        <v>3,0</v>
      </c>
      <c r="X79" s="53">
        <v>7.5</v>
      </c>
      <c r="Y79" s="11" t="str">
        <f t="shared" si="28"/>
        <v>B</v>
      </c>
      <c r="Z79" s="3" t="str">
        <f t="shared" si="41"/>
        <v>3,0</v>
      </c>
      <c r="AA79" s="53">
        <v>8.6</v>
      </c>
      <c r="AB79" s="11" t="str">
        <f t="shared" si="29"/>
        <v>A</v>
      </c>
      <c r="AC79" s="3" t="str">
        <f t="shared" si="42"/>
        <v>3,8</v>
      </c>
      <c r="AD79" s="53">
        <v>6.6</v>
      </c>
      <c r="AE79" s="11" t="str">
        <f t="shared" si="30"/>
        <v>C+</v>
      </c>
      <c r="AF79" s="3" t="str">
        <f t="shared" si="43"/>
        <v>2,5</v>
      </c>
      <c r="AG79" s="9">
        <f t="shared" si="31"/>
        <v>172.60000000000002</v>
      </c>
      <c r="AH79" s="10">
        <f t="shared" si="32"/>
        <v>7.1916666666666673</v>
      </c>
      <c r="AI79" s="9">
        <f t="shared" si="33"/>
        <v>66.400000000000006</v>
      </c>
      <c r="AJ79" s="10">
        <f t="shared" si="34"/>
        <v>2.7666666666666671</v>
      </c>
      <c r="AK79" t="str">
        <f>VLOOKUP(B79,Tổng!$B$7:$V$79,21,0)</f>
        <v>Đợt 1</v>
      </c>
    </row>
    <row r="80" spans="1:37">
      <c r="A80" s="1" t="s">
        <v>275</v>
      </c>
      <c r="B80" s="45" t="s">
        <v>346</v>
      </c>
      <c r="C80" s="2" t="s">
        <v>228</v>
      </c>
      <c r="D80" s="2" t="s">
        <v>219</v>
      </c>
      <c r="E80" s="1" t="s">
        <v>347</v>
      </c>
      <c r="F80" s="53">
        <v>7.9</v>
      </c>
      <c r="G80" s="11" t="str">
        <f t="shared" si="22"/>
        <v>B</v>
      </c>
      <c r="H80" s="3" t="str">
        <f t="shared" si="35"/>
        <v>3,0</v>
      </c>
      <c r="I80" s="53">
        <v>8</v>
      </c>
      <c r="J80" s="11" t="str">
        <f t="shared" si="23"/>
        <v>B+</v>
      </c>
      <c r="K80" s="3" t="str">
        <f t="shared" si="36"/>
        <v>3,5</v>
      </c>
      <c r="L80" s="53">
        <v>7</v>
      </c>
      <c r="M80" s="11" t="str">
        <f t="shared" si="24"/>
        <v>B</v>
      </c>
      <c r="N80" s="3" t="str">
        <f t="shared" si="37"/>
        <v>3,0</v>
      </c>
      <c r="O80" s="53">
        <v>8</v>
      </c>
      <c r="P80" s="11" t="str">
        <f t="shared" si="25"/>
        <v>B+</v>
      </c>
      <c r="Q80" s="3" t="str">
        <f t="shared" si="38"/>
        <v>3,5</v>
      </c>
      <c r="R80" s="53">
        <v>7.3</v>
      </c>
      <c r="S80" s="11" t="str">
        <f t="shared" si="26"/>
        <v>B</v>
      </c>
      <c r="T80" s="3" t="str">
        <f t="shared" si="39"/>
        <v>3,0</v>
      </c>
      <c r="U80" s="53">
        <v>7.5</v>
      </c>
      <c r="V80" s="11" t="str">
        <f t="shared" si="27"/>
        <v>B</v>
      </c>
      <c r="W80" s="3" t="str">
        <f t="shared" si="40"/>
        <v>3,0</v>
      </c>
      <c r="X80" s="53">
        <v>7.2</v>
      </c>
      <c r="Y80" s="11" t="str">
        <f t="shared" si="28"/>
        <v>B</v>
      </c>
      <c r="Z80" s="3" t="str">
        <f t="shared" si="41"/>
        <v>3,0</v>
      </c>
      <c r="AA80" s="53">
        <v>6.8</v>
      </c>
      <c r="AB80" s="11" t="str">
        <f t="shared" si="29"/>
        <v>C+</v>
      </c>
      <c r="AC80" s="3" t="str">
        <f t="shared" si="42"/>
        <v>2,5</v>
      </c>
      <c r="AD80" s="53">
        <v>7.5</v>
      </c>
      <c r="AE80" s="11" t="str">
        <f t="shared" si="30"/>
        <v>B</v>
      </c>
      <c r="AF80" s="3" t="str">
        <f t="shared" si="43"/>
        <v>3,0</v>
      </c>
      <c r="AG80" s="9">
        <f t="shared" si="31"/>
        <v>178.7</v>
      </c>
      <c r="AH80" s="10">
        <f t="shared" si="32"/>
        <v>7.4458333333333329</v>
      </c>
      <c r="AI80" s="9">
        <f t="shared" si="33"/>
        <v>73</v>
      </c>
      <c r="AJ80" s="10">
        <f t="shared" si="34"/>
        <v>3.0416666666666665</v>
      </c>
      <c r="AK80" t="str">
        <f>VLOOKUP(B80,Tổng!$B$7:$V$79,21,0)</f>
        <v>Đợt 1</v>
      </c>
    </row>
    <row r="81" spans="1:37">
      <c r="A81" s="1" t="s">
        <v>278</v>
      </c>
      <c r="B81" s="45" t="s">
        <v>348</v>
      </c>
      <c r="C81" s="2" t="s">
        <v>349</v>
      </c>
      <c r="D81" s="2" t="s">
        <v>350</v>
      </c>
      <c r="E81" s="1" t="s">
        <v>351</v>
      </c>
      <c r="F81" s="53">
        <v>7.4</v>
      </c>
      <c r="G81" s="11" t="str">
        <f t="shared" si="22"/>
        <v>B</v>
      </c>
      <c r="H81" s="3" t="str">
        <f t="shared" si="35"/>
        <v>3,0</v>
      </c>
      <c r="I81" s="53">
        <v>7.4</v>
      </c>
      <c r="J81" s="11" t="str">
        <f t="shared" si="23"/>
        <v>B</v>
      </c>
      <c r="K81" s="3" t="str">
        <f t="shared" si="36"/>
        <v>3,0</v>
      </c>
      <c r="L81" s="53">
        <v>5.8</v>
      </c>
      <c r="M81" s="11" t="str">
        <f t="shared" si="24"/>
        <v>C</v>
      </c>
      <c r="N81" s="3" t="str">
        <f t="shared" si="37"/>
        <v>2,0</v>
      </c>
      <c r="O81" s="53">
        <v>7.1</v>
      </c>
      <c r="P81" s="11" t="str">
        <f t="shared" si="25"/>
        <v>B</v>
      </c>
      <c r="Q81" s="3" t="str">
        <f t="shared" si="38"/>
        <v>3,0</v>
      </c>
      <c r="R81" s="53">
        <v>6.4</v>
      </c>
      <c r="S81" s="11" t="str">
        <f t="shared" si="26"/>
        <v>C</v>
      </c>
      <c r="T81" s="3" t="str">
        <f t="shared" si="39"/>
        <v>2,0</v>
      </c>
      <c r="U81" s="53">
        <v>7.5</v>
      </c>
      <c r="V81" s="11" t="str">
        <f t="shared" si="27"/>
        <v>B</v>
      </c>
      <c r="W81" s="3" t="str">
        <f t="shared" si="40"/>
        <v>3,0</v>
      </c>
      <c r="X81" s="53">
        <v>6.6</v>
      </c>
      <c r="Y81" s="11" t="str">
        <f t="shared" si="28"/>
        <v>C+</v>
      </c>
      <c r="Z81" s="3" t="str">
        <f t="shared" si="41"/>
        <v>2,5</v>
      </c>
      <c r="AA81" s="53">
        <v>7.4</v>
      </c>
      <c r="AB81" s="11" t="str">
        <f t="shared" si="29"/>
        <v>B</v>
      </c>
      <c r="AC81" s="3" t="str">
        <f t="shared" si="42"/>
        <v>3,0</v>
      </c>
      <c r="AD81" s="53">
        <v>7.3</v>
      </c>
      <c r="AE81" s="11" t="str">
        <f t="shared" si="30"/>
        <v>B</v>
      </c>
      <c r="AF81" s="3" t="str">
        <f t="shared" si="43"/>
        <v>3,0</v>
      </c>
      <c r="AG81" s="9">
        <f t="shared" si="31"/>
        <v>168.1</v>
      </c>
      <c r="AH81" s="10">
        <f t="shared" si="32"/>
        <v>7.0041666666666664</v>
      </c>
      <c r="AI81" s="9">
        <f t="shared" si="33"/>
        <v>65.5</v>
      </c>
      <c r="AJ81" s="10">
        <f t="shared" si="34"/>
        <v>2.7291666666666665</v>
      </c>
      <c r="AK81" t="str">
        <f>VLOOKUP(B81,Tổng!$B$7:$V$79,21,0)</f>
        <v>Đợt 1</v>
      </c>
    </row>
    <row r="82" spans="1:37" ht="15" customHeight="1"/>
    <row r="83" spans="1:37" ht="15" customHeight="1"/>
    <row r="84" spans="1:37" ht="15" customHeight="1"/>
    <row r="85" spans="1:37" ht="15" customHeight="1"/>
    <row r="86" spans="1:37" ht="15" customHeight="1"/>
    <row r="87" spans="1:37" ht="15" customHeight="1"/>
  </sheetData>
  <autoFilter ref="A8:AL81">
    <filterColumn colId="2" showButton="0"/>
  </autoFilter>
  <mergeCells count="29">
    <mergeCell ref="AA7:AC7"/>
    <mergeCell ref="AD7:AF7"/>
    <mergeCell ref="F7:H7"/>
    <mergeCell ref="I7:K7"/>
    <mergeCell ref="L7:N7"/>
    <mergeCell ref="O7:Q7"/>
    <mergeCell ref="R7:T7"/>
    <mergeCell ref="U6:W6"/>
    <mergeCell ref="X6:Z6"/>
    <mergeCell ref="AA6:AC6"/>
    <mergeCell ref="AD6:AF6"/>
    <mergeCell ref="A5:AJ5"/>
    <mergeCell ref="A6:A8"/>
    <mergeCell ref="B6:B8"/>
    <mergeCell ref="C6:D8"/>
    <mergeCell ref="E6:E8"/>
    <mergeCell ref="F6:H6"/>
    <mergeCell ref="I6:K6"/>
    <mergeCell ref="L6:N6"/>
    <mergeCell ref="O6:Q6"/>
    <mergeCell ref="R6:T6"/>
    <mergeCell ref="U7:W7"/>
    <mergeCell ref="X7:Z7"/>
    <mergeCell ref="A4:AJ4"/>
    <mergeCell ref="A1:C1"/>
    <mergeCell ref="A2:C2"/>
    <mergeCell ref="D1:AJ1"/>
    <mergeCell ref="D2:AJ2"/>
    <mergeCell ref="A3:AJ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5"/>
  <sheetViews>
    <sheetView topLeftCell="D1" workbookViewId="0">
      <selection activeCell="H9" sqref="H9"/>
    </sheetView>
  </sheetViews>
  <sheetFormatPr defaultRowHeight="15"/>
  <cols>
    <col min="1" max="1" width="3.5703125" style="73" customWidth="1"/>
    <col min="2" max="2" width="10.85546875" style="73" bestFit="1" customWidth="1"/>
    <col min="3" max="3" width="15.7109375" style="73" customWidth="1"/>
    <col min="4" max="4" width="6.85546875" style="73" customWidth="1"/>
    <col min="5" max="5" width="9" style="73" customWidth="1"/>
    <col min="6" max="35" width="3.7109375" style="73" customWidth="1"/>
    <col min="36" max="36" width="8" style="73" customWidth="1"/>
    <col min="37" max="37" width="7.28515625" style="73" customWidth="1"/>
    <col min="38" max="38" width="7.140625" style="73" customWidth="1"/>
    <col min="39" max="39" width="7" style="73" customWidth="1"/>
    <col min="40" max="16384" width="9.140625" style="73"/>
  </cols>
  <sheetData>
    <row r="1" spans="1:41">
      <c r="A1" s="232" t="s">
        <v>0</v>
      </c>
      <c r="B1" s="232"/>
      <c r="C1" s="232"/>
      <c r="D1" s="233" t="s">
        <v>2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</row>
    <row r="2" spans="1:41">
      <c r="A2" s="233" t="s">
        <v>1</v>
      </c>
      <c r="B2" s="233"/>
      <c r="C2" s="233"/>
      <c r="D2" s="233" t="s">
        <v>3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</row>
    <row r="3" spans="1:41" ht="15" customHeight="1">
      <c r="A3" s="222" t="s">
        <v>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</row>
    <row r="4" spans="1:41" ht="15" customHeight="1">
      <c r="A4" s="222" t="s">
        <v>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</row>
    <row r="5" spans="1:41" ht="15" customHeight="1">
      <c r="A5" s="222" t="s">
        <v>365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</row>
    <row r="6" spans="1:41" ht="66" customHeight="1">
      <c r="A6" s="223" t="s">
        <v>7</v>
      </c>
      <c r="B6" s="223" t="s">
        <v>8</v>
      </c>
      <c r="C6" s="226" t="s">
        <v>9</v>
      </c>
      <c r="D6" s="227"/>
      <c r="E6" s="223" t="s">
        <v>10</v>
      </c>
      <c r="F6" s="220" t="s">
        <v>366</v>
      </c>
      <c r="G6" s="221"/>
      <c r="H6" s="221"/>
      <c r="I6" s="220" t="s">
        <v>367</v>
      </c>
      <c r="J6" s="221"/>
      <c r="K6" s="221"/>
      <c r="L6" s="220" t="s">
        <v>368</v>
      </c>
      <c r="M6" s="221"/>
      <c r="N6" s="221"/>
      <c r="O6" s="220" t="s">
        <v>369</v>
      </c>
      <c r="P6" s="221"/>
      <c r="Q6" s="221"/>
      <c r="R6" s="220" t="s">
        <v>370</v>
      </c>
      <c r="S6" s="221"/>
      <c r="T6" s="221"/>
      <c r="U6" s="220" t="s">
        <v>371</v>
      </c>
      <c r="V6" s="221"/>
      <c r="W6" s="221"/>
      <c r="X6" s="220" t="s">
        <v>372</v>
      </c>
      <c r="Y6" s="221"/>
      <c r="Z6" s="221"/>
      <c r="AA6" s="220" t="s">
        <v>373</v>
      </c>
      <c r="AB6" s="221"/>
      <c r="AC6" s="221"/>
      <c r="AD6" s="220" t="s">
        <v>374</v>
      </c>
      <c r="AE6" s="221"/>
      <c r="AF6" s="221"/>
      <c r="AG6" s="220" t="s">
        <v>375</v>
      </c>
      <c r="AH6" s="221"/>
      <c r="AI6" s="221"/>
      <c r="AJ6" s="74" t="s">
        <v>420</v>
      </c>
      <c r="AK6" s="75" t="s">
        <v>406</v>
      </c>
      <c r="AL6" s="74" t="s">
        <v>363</v>
      </c>
      <c r="AM6" s="75" t="s">
        <v>364</v>
      </c>
    </row>
    <row r="7" spans="1:41" ht="21.75" customHeight="1">
      <c r="A7" s="224"/>
      <c r="B7" s="224"/>
      <c r="C7" s="228"/>
      <c r="D7" s="229"/>
      <c r="E7" s="224"/>
      <c r="F7" s="220">
        <v>2</v>
      </c>
      <c r="G7" s="221"/>
      <c r="H7" s="221"/>
      <c r="I7" s="220">
        <v>2</v>
      </c>
      <c r="J7" s="221"/>
      <c r="K7" s="221"/>
      <c r="L7" s="220">
        <v>2</v>
      </c>
      <c r="M7" s="221"/>
      <c r="N7" s="221"/>
      <c r="O7" s="220">
        <v>2</v>
      </c>
      <c r="P7" s="221"/>
      <c r="Q7" s="221"/>
      <c r="R7" s="220">
        <v>2</v>
      </c>
      <c r="S7" s="221"/>
      <c r="T7" s="221"/>
      <c r="U7" s="220">
        <v>2</v>
      </c>
      <c r="V7" s="221"/>
      <c r="W7" s="221"/>
      <c r="X7" s="220">
        <v>2</v>
      </c>
      <c r="Y7" s="221"/>
      <c r="Z7" s="221"/>
      <c r="AA7" s="220">
        <v>2</v>
      </c>
      <c r="AB7" s="221"/>
      <c r="AC7" s="221"/>
      <c r="AD7" s="220">
        <v>2</v>
      </c>
      <c r="AE7" s="221"/>
      <c r="AF7" s="221"/>
      <c r="AG7" s="220">
        <v>3</v>
      </c>
      <c r="AH7" s="221"/>
      <c r="AI7" s="221"/>
      <c r="AJ7" s="76">
        <f>SUM(F7:AI7)</f>
        <v>21</v>
      </c>
      <c r="AK7" s="77"/>
      <c r="AL7" s="77"/>
      <c r="AM7" s="77"/>
    </row>
    <row r="8" spans="1:41" ht="48.75" customHeight="1">
      <c r="A8" s="225"/>
      <c r="B8" s="225"/>
      <c r="C8" s="230"/>
      <c r="D8" s="231"/>
      <c r="E8" s="225"/>
      <c r="F8" s="166" t="s">
        <v>361</v>
      </c>
      <c r="G8" s="166" t="s">
        <v>430</v>
      </c>
      <c r="H8" s="166" t="s">
        <v>362</v>
      </c>
      <c r="I8" s="166" t="s">
        <v>361</v>
      </c>
      <c r="J8" s="166" t="s">
        <v>430</v>
      </c>
      <c r="K8" s="166" t="s">
        <v>362</v>
      </c>
      <c r="L8" s="166" t="s">
        <v>361</v>
      </c>
      <c r="M8" s="166" t="s">
        <v>430</v>
      </c>
      <c r="N8" s="166" t="s">
        <v>362</v>
      </c>
      <c r="O8" s="166" t="s">
        <v>361</v>
      </c>
      <c r="P8" s="166" t="s">
        <v>430</v>
      </c>
      <c r="Q8" s="166" t="s">
        <v>362</v>
      </c>
      <c r="R8" s="166" t="s">
        <v>361</v>
      </c>
      <c r="S8" s="166" t="s">
        <v>430</v>
      </c>
      <c r="T8" s="166" t="s">
        <v>362</v>
      </c>
      <c r="U8" s="166" t="s">
        <v>361</v>
      </c>
      <c r="V8" s="166" t="s">
        <v>430</v>
      </c>
      <c r="W8" s="166" t="s">
        <v>362</v>
      </c>
      <c r="X8" s="166" t="s">
        <v>361</v>
      </c>
      <c r="Y8" s="166" t="s">
        <v>430</v>
      </c>
      <c r="Z8" s="166" t="s">
        <v>362</v>
      </c>
      <c r="AA8" s="166" t="s">
        <v>361</v>
      </c>
      <c r="AB8" s="166" t="s">
        <v>430</v>
      </c>
      <c r="AC8" s="166" t="s">
        <v>362</v>
      </c>
      <c r="AD8" s="166" t="s">
        <v>361</v>
      </c>
      <c r="AE8" s="166" t="s">
        <v>430</v>
      </c>
      <c r="AF8" s="166" t="s">
        <v>362</v>
      </c>
      <c r="AG8" s="166" t="s">
        <v>361</v>
      </c>
      <c r="AH8" s="166" t="s">
        <v>430</v>
      </c>
      <c r="AI8" s="166" t="s">
        <v>362</v>
      </c>
      <c r="AJ8" s="78"/>
      <c r="AK8" s="79"/>
      <c r="AL8" s="80"/>
      <c r="AM8" s="79"/>
    </row>
    <row r="9" spans="1:41">
      <c r="A9" s="81" t="s">
        <v>11</v>
      </c>
      <c r="B9" s="81" t="s">
        <v>12</v>
      </c>
      <c r="C9" s="82" t="s">
        <v>13</v>
      </c>
      <c r="D9" s="82" t="s">
        <v>14</v>
      </c>
      <c r="E9" s="81" t="s">
        <v>15</v>
      </c>
      <c r="F9" s="83">
        <v>6.7</v>
      </c>
      <c r="G9" s="11" t="str">
        <f>IF(F9&gt;=9.5,"A+",IF(F9&gt;=8.5,"A",IF(F9&gt;=8,"B+",IF(F9&gt;=7,"B",IF(F9&gt;=6.5,"C+",IF(F9&gt;=5.5,"C",IF(F9&gt;=5,"D+",IF(F9&gt;=4,"D",IF(F9&lt;4,"F")))))))))</f>
        <v>C+</v>
      </c>
      <c r="H9" s="3" t="str">
        <f>IF(G9="A+","4,0",IF(G9="A","3,8",IF(G9="B+","3,5",IF(G9="B","3,0",IF(G9="C+","2,5",IF(G9="C","2,0",IF(G9="D+","1,5",IF(G9="D","1,0","0,0"))))))))</f>
        <v>2,5</v>
      </c>
      <c r="I9" s="83">
        <v>7</v>
      </c>
      <c r="J9" s="11" t="str">
        <f>IF(I9&gt;=9.5,"A+",IF(I9&gt;=8.5,"A",IF(I9&gt;=8,"B+",IF(I9&gt;=7,"B",IF(I9&gt;=6.5,"C+",IF(I9&gt;=5.5,"C",IF(I9&gt;=5,"D+",IF(I9&gt;=4,"D",IF(I9&lt;4,"F")))))))))</f>
        <v>B</v>
      </c>
      <c r="K9" s="3" t="str">
        <f>IF(J9="A+","4,0",IF(J9="A","3,8",IF(J9="B+","3,5",IF(J9="B","3,0",IF(J9="C+","2,5",IF(J9="C","2,0",IF(J9="D+","1,5",IF(J9="D","1,0","0,0"))))))))</f>
        <v>3,0</v>
      </c>
      <c r="L9" s="83">
        <v>7.4</v>
      </c>
      <c r="M9" s="11" t="str">
        <f>IF(L9&gt;=9.5,"A+",IF(L9&gt;=8.5,"A",IF(L9&gt;=8,"B+",IF(L9&gt;=7,"B",IF(L9&gt;=6.5,"C+",IF(L9&gt;=5.5,"C",IF(L9&gt;=5,"D+",IF(L9&gt;=4,"D",IF(L9&lt;4,"F")))))))))</f>
        <v>B</v>
      </c>
      <c r="N9" s="3" t="str">
        <f>IF(M9="A+","4,0",IF(M9="A","3,8",IF(M9="B+","3,5",IF(M9="B","3,0",IF(M9="C+","2,5",IF(M9="C","2,0",IF(M9="D+","1,5",IF(M9="D","1,0","0,0"))))))))</f>
        <v>3,0</v>
      </c>
      <c r="O9" s="83">
        <v>8.1</v>
      </c>
      <c r="P9" s="11" t="str">
        <f>IF(O9&gt;=9.5,"A+",IF(O9&gt;=8.5,"A",IF(O9&gt;=8,"B+",IF(O9&gt;=7,"B",IF(O9&gt;=6.5,"C+",IF(O9&gt;=5.5,"C",IF(O9&gt;=5,"D+",IF(O9&gt;=4,"D",IF(O9&lt;4,"F")))))))))</f>
        <v>B+</v>
      </c>
      <c r="Q9" s="3" t="str">
        <f>IF(P9="A+","4,0",IF(P9="A","3,8",IF(P9="B+","3,5",IF(P9="B","3,0",IF(P9="C+","2,5",IF(P9="C","2,0",IF(P9="D+","1,5",IF(P9="D","1,0","0,0"))))))))</f>
        <v>3,5</v>
      </c>
      <c r="R9" s="83">
        <v>6.4</v>
      </c>
      <c r="S9" s="11" t="str">
        <f>IF(R9&gt;=9.5,"A+",IF(R9&gt;=8.5,"A",IF(R9&gt;=8,"B+",IF(R9&gt;=7,"B",IF(R9&gt;=6.5,"C+",IF(R9&gt;=5.5,"C",IF(R9&gt;=5,"D+",IF(R9&gt;=4,"D",IF(R9&lt;4,"F")))))))))</f>
        <v>C</v>
      </c>
      <c r="T9" s="3" t="str">
        <f>IF(S9="A+","4,0",IF(S9="A","3,8",IF(S9="B+","3,5",IF(S9="B","3,0",IF(S9="C+","2,5",IF(S9="C","2,0",IF(S9="D+","1,5",IF(S9="D","1,0","0,0"))))))))</f>
        <v>2,0</v>
      </c>
      <c r="U9" s="83">
        <v>4.2</v>
      </c>
      <c r="V9" s="11" t="str">
        <f>IF(U9&gt;=9.5,"A+",IF(U9&gt;=8.5,"A",IF(U9&gt;=8,"B+",IF(U9&gt;=7,"B",IF(U9&gt;=6.5,"C+",IF(U9&gt;=5.5,"C",IF(U9&gt;=5,"D+",IF(U9&gt;=4,"D",IF(U9&lt;4,"F")))))))))</f>
        <v>D</v>
      </c>
      <c r="W9" s="3" t="str">
        <f>IF(V9="A+","4,0",IF(V9="A","3,8",IF(V9="B+","3,5",IF(V9="B","3,0",IF(V9="C+","2,5",IF(V9="C","2,0",IF(V9="D+","1,5",IF(V9="D","1,0","0,0"))))))))</f>
        <v>1,0</v>
      </c>
      <c r="X9" s="83">
        <v>6.4</v>
      </c>
      <c r="Y9" s="11" t="str">
        <f>IF(X9&gt;=9.5,"A+",IF(X9&gt;=8.5,"A",IF(X9&gt;=8,"B+",IF(X9&gt;=7,"B",IF(X9&gt;=6.5,"C+",IF(X9&gt;=5.5,"C",IF(X9&gt;=5,"D+",IF(X9&gt;=4,"D",IF(X9&lt;4,"F")))))))))</f>
        <v>C</v>
      </c>
      <c r="Z9" s="3" t="str">
        <f>IF(Y9="A+","4,0",IF(Y9="A","3,8",IF(Y9="B+","3,5",IF(Y9="B","3,0",IF(Y9="C+","2,5",IF(Y9="C","2,0",IF(Y9="D+","1,5",IF(Y9="D","1,0","0,0"))))))))</f>
        <v>2,0</v>
      </c>
      <c r="AA9" s="83">
        <v>8</v>
      </c>
      <c r="AB9" s="11" t="str">
        <f>IF(AA9&gt;=9.5,"A+",IF(AA9&gt;=8.5,"A",IF(AA9&gt;=8,"B+",IF(AA9&gt;=7,"B",IF(AA9&gt;=6.5,"C+",IF(AA9&gt;=5.5,"C",IF(AA9&gt;=5,"D+",IF(AA9&gt;=4,"D",IF(AA9&lt;4,"F")))))))))</f>
        <v>B+</v>
      </c>
      <c r="AC9" s="3" t="str">
        <f>IF(AB9="A+","4,0",IF(AB9="A","3,8",IF(AB9="B+","3,5",IF(AB9="B","3,0",IF(AB9="C+","2,5",IF(AB9="C","2,0",IF(AB9="D+","1,5",IF(AB9="D","1,0","0,0"))))))))</f>
        <v>3,5</v>
      </c>
      <c r="AD9" s="83">
        <v>7.4</v>
      </c>
      <c r="AE9" s="11" t="str">
        <f>IF(AD9&gt;=9.5,"A+",IF(AD9&gt;=8.5,"A",IF(AD9&gt;=8,"B+",IF(AD9&gt;=7,"B",IF(AD9&gt;=6.5,"C+",IF(AD9&gt;=5.5,"C",IF(AD9&gt;=5,"D+",IF(AD9&gt;=4,"D",IF(AD9&lt;4,"F")))))))))</f>
        <v>B</v>
      </c>
      <c r="AF9" s="3" t="str">
        <f>IF(AE9="A+","4,0",IF(AE9="A","3,8",IF(AE9="B+","3,5",IF(AE9="B","3,0",IF(AE9="C+","2,5",IF(AE9="C","2,0",IF(AE9="D+","1,5",IF(AE9="D","1,0","0,0"))))))))</f>
        <v>3,0</v>
      </c>
      <c r="AG9" s="83">
        <v>7.8</v>
      </c>
      <c r="AH9" s="11" t="str">
        <f>IF(AG9&gt;=9.5,"A+",IF(AG9&gt;=8.5,"A",IF(AG9&gt;=8,"B+",IF(AG9&gt;=7,"B",IF(AG9&gt;=6.5,"C+",IF(AG9&gt;=5.5,"C",IF(AG9&gt;=5,"D+",IF(AG9&gt;=4,"D",IF(AG9&lt;4,"F")))))))))</f>
        <v>B</v>
      </c>
      <c r="AI9" s="3" t="str">
        <f>IF(AH9="A+","4,0",IF(AH9="A","3,8",IF(AH9="B+","3,5",IF(AH9="B","3,0",IF(AH9="C+","2,5",IF(AH9="C","2,0",IF(AH9="D+","1,5",IF(AH9="D","1,0","0,0"))))))))</f>
        <v>3,0</v>
      </c>
      <c r="AJ9" s="84">
        <f>F9*$F$7+I9*$I$7+L9*$L$7+O9*$O$7+R9*$R$7+U9*$U$7+X9*$X$7+AA9*$AA$7+AD9*$AD$7+AG9*$AG$7</f>
        <v>146.6</v>
      </c>
      <c r="AK9" s="10">
        <f>AJ9/$AJ$7</f>
        <v>6.980952380952381</v>
      </c>
      <c r="AL9" s="84">
        <f>H9*$F$7+K9*$I$7+N9*$L$7+Q9*$O$7+T9*$R$7+W9*$U$7+Z9*$X$7+AC9*$AA$7+AF9*$AD$7+AI9*$AG$7</f>
        <v>56</v>
      </c>
      <c r="AM9" s="10">
        <f>AL9/$AJ$7</f>
        <v>2.6666666666666665</v>
      </c>
      <c r="AN9" s="73" t="str">
        <f>VLOOKUP(B9,Tổng!$B$7:$V$79,21,0)</f>
        <v>Đợt 1</v>
      </c>
    </row>
    <row r="10" spans="1:41">
      <c r="A10" s="81" t="s">
        <v>16</v>
      </c>
      <c r="B10" s="81" t="s">
        <v>20</v>
      </c>
      <c r="C10" s="82" t="s">
        <v>21</v>
      </c>
      <c r="D10" s="82" t="s">
        <v>22</v>
      </c>
      <c r="E10" s="81" t="s">
        <v>23</v>
      </c>
      <c r="F10" s="83">
        <v>7.1</v>
      </c>
      <c r="G10" s="11" t="str">
        <f t="shared" ref="G10:G56" si="0">IF(F10&gt;=9.5,"A+",IF(F10&gt;=8.5,"A",IF(F10&gt;=8,"B+",IF(F10&gt;=7,"B",IF(F10&gt;=6.5,"C+",IF(F10&gt;=5.5,"C",IF(F10&gt;=5,"D+",IF(F10&gt;=4,"D",IF(F10&lt;4,"F")))))))))</f>
        <v>B</v>
      </c>
      <c r="H10" s="3" t="str">
        <f t="shared" ref="H10:H73" si="1">IF(G10="A+","4,0",IF(G10="A","3,8",IF(G10="B+","3,5",IF(G10="B","3,0",IF(G10="C+","2,5",IF(G10="C","2,0",IF(G10="D+","1,5",IF(G10="D","1,0","0,0"))))))))</f>
        <v>3,0</v>
      </c>
      <c r="I10" s="83">
        <v>6.6</v>
      </c>
      <c r="J10" s="11" t="str">
        <f t="shared" ref="J10:J56" si="2">IF(I10&gt;=9.5,"A+",IF(I10&gt;=8.5,"A",IF(I10&gt;=8,"B+",IF(I10&gt;=7,"B",IF(I10&gt;=6.5,"C+",IF(I10&gt;=5.5,"C",IF(I10&gt;=5,"D+",IF(I10&gt;=4,"D",IF(I10&lt;4,"F")))))))))</f>
        <v>C+</v>
      </c>
      <c r="K10" s="3" t="str">
        <f t="shared" ref="K10:K73" si="3">IF(J10="A+","4,0",IF(J10="A","3,8",IF(J10="B+","3,5",IF(J10="B","3,0",IF(J10="C+","2,5",IF(J10="C","2,0",IF(J10="D+","1,5",IF(J10="D","1,0","0,0"))))))))</f>
        <v>2,5</v>
      </c>
      <c r="L10" s="83">
        <v>8</v>
      </c>
      <c r="M10" s="11" t="str">
        <f t="shared" ref="M10:M56" si="4">IF(L10&gt;=9.5,"A+",IF(L10&gt;=8.5,"A",IF(L10&gt;=8,"B+",IF(L10&gt;=7,"B",IF(L10&gt;=6.5,"C+",IF(L10&gt;=5.5,"C",IF(L10&gt;=5,"D+",IF(L10&gt;=4,"D",IF(L10&lt;4,"F")))))))))</f>
        <v>B+</v>
      </c>
      <c r="N10" s="3" t="str">
        <f t="shared" ref="N10:N73" si="5">IF(M10="A+","4,0",IF(M10="A","3,8",IF(M10="B+","3,5",IF(M10="B","3,0",IF(M10="C+","2,5",IF(M10="C","2,0",IF(M10="D+","1,5",IF(M10="D","1,0","0,0"))))))))</f>
        <v>3,5</v>
      </c>
      <c r="O10" s="83">
        <v>8.4</v>
      </c>
      <c r="P10" s="11" t="str">
        <f t="shared" ref="P10:P56" si="6">IF(O10&gt;=9.5,"A+",IF(O10&gt;=8.5,"A",IF(O10&gt;=8,"B+",IF(O10&gt;=7,"B",IF(O10&gt;=6.5,"C+",IF(O10&gt;=5.5,"C",IF(O10&gt;=5,"D+",IF(O10&gt;=4,"D",IF(O10&lt;4,"F")))))))))</f>
        <v>B+</v>
      </c>
      <c r="Q10" s="3" t="str">
        <f t="shared" ref="Q10:Q73" si="7">IF(P10="A+","4,0",IF(P10="A","3,8",IF(P10="B+","3,5",IF(P10="B","3,0",IF(P10="C+","2,5",IF(P10="C","2,0",IF(P10="D+","1,5",IF(P10="D","1,0","0,0"))))))))</f>
        <v>3,5</v>
      </c>
      <c r="R10" s="83">
        <v>7.6</v>
      </c>
      <c r="S10" s="11" t="str">
        <f t="shared" ref="S10:S56" si="8">IF(R10&gt;=9.5,"A+",IF(R10&gt;=8.5,"A",IF(R10&gt;=8,"B+",IF(R10&gt;=7,"B",IF(R10&gt;=6.5,"C+",IF(R10&gt;=5.5,"C",IF(R10&gt;=5,"D+",IF(R10&gt;=4,"D",IF(R10&lt;4,"F")))))))))</f>
        <v>B</v>
      </c>
      <c r="T10" s="3" t="str">
        <f t="shared" ref="T10:T73" si="9">IF(S10="A+","4,0",IF(S10="A","3,8",IF(S10="B+","3,5",IF(S10="B","3,0",IF(S10="C+","2,5",IF(S10="C","2,0",IF(S10="D+","1,5",IF(S10="D","1,0","0,0"))))))))</f>
        <v>3,0</v>
      </c>
      <c r="U10" s="83">
        <v>4.2</v>
      </c>
      <c r="V10" s="11" t="str">
        <f t="shared" ref="V10:V56" si="10">IF(U10&gt;=9.5,"A+",IF(U10&gt;=8.5,"A",IF(U10&gt;=8,"B+",IF(U10&gt;=7,"B",IF(U10&gt;=6.5,"C+",IF(U10&gt;=5.5,"C",IF(U10&gt;=5,"D+",IF(U10&gt;=4,"D",IF(U10&lt;4,"F")))))))))</f>
        <v>D</v>
      </c>
      <c r="W10" s="3" t="str">
        <f t="shared" ref="W10:W73" si="11">IF(V10="A+","4,0",IF(V10="A","3,8",IF(V10="B+","3,5",IF(V10="B","3,0",IF(V10="C+","2,5",IF(V10="C","2,0",IF(V10="D+","1,5",IF(V10="D","1,0","0,0"))))))))</f>
        <v>1,0</v>
      </c>
      <c r="X10" s="83">
        <v>6.6</v>
      </c>
      <c r="Y10" s="11" t="str">
        <f t="shared" ref="Y10:Y56" si="12">IF(X10&gt;=9.5,"A+",IF(X10&gt;=8.5,"A",IF(X10&gt;=8,"B+",IF(X10&gt;=7,"B",IF(X10&gt;=6.5,"C+",IF(X10&gt;=5.5,"C",IF(X10&gt;=5,"D+",IF(X10&gt;=4,"D",IF(X10&lt;4,"F")))))))))</f>
        <v>C+</v>
      </c>
      <c r="Z10" s="3" t="str">
        <f t="shared" ref="Z10:Z73" si="13">IF(Y10="A+","4,0",IF(Y10="A","3,8",IF(Y10="B+","3,5",IF(Y10="B","3,0",IF(Y10="C+","2,5",IF(Y10="C","2,0",IF(Y10="D+","1,5",IF(Y10="D","1,0","0,0"))))))))</f>
        <v>2,5</v>
      </c>
      <c r="AA10" s="83">
        <v>8</v>
      </c>
      <c r="AB10" s="11" t="str">
        <f t="shared" ref="AB10:AB56" si="14">IF(AA10&gt;=9.5,"A+",IF(AA10&gt;=8.5,"A",IF(AA10&gt;=8,"B+",IF(AA10&gt;=7,"B",IF(AA10&gt;=6.5,"C+",IF(AA10&gt;=5.5,"C",IF(AA10&gt;=5,"D+",IF(AA10&gt;=4,"D",IF(AA10&lt;4,"F")))))))))</f>
        <v>B+</v>
      </c>
      <c r="AC10" s="3" t="str">
        <f t="shared" ref="AC10:AC73" si="15">IF(AB10="A+","4,0",IF(AB10="A","3,8",IF(AB10="B+","3,5",IF(AB10="B","3,0",IF(AB10="C+","2,5",IF(AB10="C","2,0",IF(AB10="D+","1,5",IF(AB10="D","1,0","0,0"))))))))</f>
        <v>3,5</v>
      </c>
      <c r="AD10" s="83">
        <v>7.4</v>
      </c>
      <c r="AE10" s="11" t="str">
        <f t="shared" ref="AE10:AE56" si="16">IF(AD10&gt;=9.5,"A+",IF(AD10&gt;=8.5,"A",IF(AD10&gt;=8,"B+",IF(AD10&gt;=7,"B",IF(AD10&gt;=6.5,"C+",IF(AD10&gt;=5.5,"C",IF(AD10&gt;=5,"D+",IF(AD10&gt;=4,"D",IF(AD10&lt;4,"F")))))))))</f>
        <v>B</v>
      </c>
      <c r="AF10" s="3" t="str">
        <f t="shared" ref="AF10:AF73" si="17">IF(AE10="A+","4,0",IF(AE10="A","3,8",IF(AE10="B+","3,5",IF(AE10="B","3,0",IF(AE10="C+","2,5",IF(AE10="C","2,0",IF(AE10="D+","1,5",IF(AE10="D","1,0","0,0"))))))))</f>
        <v>3,0</v>
      </c>
      <c r="AG10" s="83">
        <v>8.4</v>
      </c>
      <c r="AH10" s="11" t="str">
        <f t="shared" ref="AH10:AH56" si="18">IF(AG10&gt;=9.5,"A+",IF(AG10&gt;=8.5,"A",IF(AG10&gt;=8,"B+",IF(AG10&gt;=7,"B",IF(AG10&gt;=6.5,"C+",IF(AG10&gt;=5.5,"C",IF(AG10&gt;=5,"D+",IF(AG10&gt;=4,"D",IF(AG10&lt;4,"F")))))))))</f>
        <v>B+</v>
      </c>
      <c r="AI10" s="3" t="str">
        <f t="shared" ref="AI10:AI73" si="19">IF(AH10="A+","4,0",IF(AH10="A","3,8",IF(AH10="B+","3,5",IF(AH10="B","3,0",IF(AH10="C+","2,5",IF(AH10="C","2,0",IF(AH10="D+","1,5",IF(AH10="D","1,0","0,0"))))))))</f>
        <v>3,5</v>
      </c>
      <c r="AJ10" s="84">
        <f t="shared" ref="AJ10:AJ56" si="20">F10*$F$7+I10*$I$7+L10*$L$7+O10*$O$7+R10*$R$7+U10*$U$7+X10*$X$7+AA10*$AA$7+AD10*$AD$7+AG10*$AG$7</f>
        <v>153</v>
      </c>
      <c r="AK10" s="10">
        <f t="shared" ref="AK10:AK56" si="21">AJ10/$AJ$7</f>
        <v>7.2857142857142856</v>
      </c>
      <c r="AL10" s="84">
        <f t="shared" ref="AL10:AL56" si="22">H10*$F$7+K10*$I$7+N10*$L$7+Q10*$O$7+T10*$R$7+W10*$U$7+Z10*$X$7+AC10*$AA$7+AF10*$AD$7+AI10*$AG$7</f>
        <v>61.5</v>
      </c>
      <c r="AM10" s="10">
        <f t="shared" ref="AM10:AM56" si="23">AL10/$AJ$7</f>
        <v>2.9285714285714284</v>
      </c>
      <c r="AN10" s="73" t="str">
        <f>VLOOKUP(B10,Tổng!$B$7:$V$79,21,0)</f>
        <v>Đợt 1</v>
      </c>
    </row>
    <row r="11" spans="1:41">
      <c r="A11" s="81" t="s">
        <v>18</v>
      </c>
      <c r="B11" s="81" t="s">
        <v>25</v>
      </c>
      <c r="C11" s="82" t="s">
        <v>26</v>
      </c>
      <c r="D11" s="82" t="s">
        <v>27</v>
      </c>
      <c r="E11" s="81" t="s">
        <v>28</v>
      </c>
      <c r="F11" s="83">
        <v>6.8</v>
      </c>
      <c r="G11" s="11" t="str">
        <f t="shared" si="0"/>
        <v>C+</v>
      </c>
      <c r="H11" s="3" t="str">
        <f t="shared" si="1"/>
        <v>2,5</v>
      </c>
      <c r="I11" s="83">
        <v>7.6</v>
      </c>
      <c r="J11" s="11" t="str">
        <f t="shared" si="2"/>
        <v>B</v>
      </c>
      <c r="K11" s="3" t="str">
        <f t="shared" si="3"/>
        <v>3,0</v>
      </c>
      <c r="L11" s="83">
        <v>7.4</v>
      </c>
      <c r="M11" s="11" t="str">
        <f t="shared" si="4"/>
        <v>B</v>
      </c>
      <c r="N11" s="3" t="str">
        <f t="shared" si="5"/>
        <v>3,0</v>
      </c>
      <c r="O11" s="83">
        <v>7.8</v>
      </c>
      <c r="P11" s="11" t="str">
        <f t="shared" si="6"/>
        <v>B</v>
      </c>
      <c r="Q11" s="3" t="str">
        <f t="shared" si="7"/>
        <v>3,0</v>
      </c>
      <c r="R11" s="83">
        <v>8.1999999999999993</v>
      </c>
      <c r="S11" s="11" t="str">
        <f t="shared" si="8"/>
        <v>B+</v>
      </c>
      <c r="T11" s="3" t="str">
        <f t="shared" si="9"/>
        <v>3,5</v>
      </c>
      <c r="U11" s="83">
        <v>7.4</v>
      </c>
      <c r="V11" s="11" t="str">
        <f t="shared" si="10"/>
        <v>B</v>
      </c>
      <c r="W11" s="3" t="str">
        <f t="shared" si="11"/>
        <v>3,0</v>
      </c>
      <c r="X11" s="83">
        <v>6.8</v>
      </c>
      <c r="Y11" s="11" t="str">
        <f t="shared" si="12"/>
        <v>C+</v>
      </c>
      <c r="Z11" s="3" t="str">
        <f t="shared" si="13"/>
        <v>2,5</v>
      </c>
      <c r="AA11" s="83">
        <v>7.4</v>
      </c>
      <c r="AB11" s="11" t="str">
        <f t="shared" si="14"/>
        <v>B</v>
      </c>
      <c r="AC11" s="3" t="str">
        <f t="shared" si="15"/>
        <v>3,0</v>
      </c>
      <c r="AD11" s="83">
        <v>8.1999999999999993</v>
      </c>
      <c r="AE11" s="11" t="str">
        <f t="shared" si="16"/>
        <v>B+</v>
      </c>
      <c r="AF11" s="3" t="str">
        <f t="shared" si="17"/>
        <v>3,5</v>
      </c>
      <c r="AG11" s="83">
        <v>7.8</v>
      </c>
      <c r="AH11" s="11" t="str">
        <f t="shared" si="18"/>
        <v>B</v>
      </c>
      <c r="AI11" s="3" t="str">
        <f t="shared" si="19"/>
        <v>3,0</v>
      </c>
      <c r="AJ11" s="84">
        <f t="shared" si="20"/>
        <v>158.6</v>
      </c>
      <c r="AK11" s="10">
        <f t="shared" si="21"/>
        <v>7.5523809523809522</v>
      </c>
      <c r="AL11" s="84">
        <f t="shared" si="22"/>
        <v>63</v>
      </c>
      <c r="AM11" s="10">
        <f t="shared" si="23"/>
        <v>3</v>
      </c>
      <c r="AN11" s="73" t="str">
        <f>VLOOKUP(B11,Tổng!$B$7:$V$79,21,0)</f>
        <v>Đợt 1</v>
      </c>
    </row>
    <row r="12" spans="1:41">
      <c r="A12" s="81" t="s">
        <v>19</v>
      </c>
      <c r="B12" s="81" t="s">
        <v>30</v>
      </c>
      <c r="C12" s="82" t="s">
        <v>31</v>
      </c>
      <c r="D12" s="82" t="s">
        <v>32</v>
      </c>
      <c r="E12" s="81" t="s">
        <v>33</v>
      </c>
      <c r="F12" s="83">
        <v>7.2</v>
      </c>
      <c r="G12" s="11" t="str">
        <f t="shared" si="0"/>
        <v>B</v>
      </c>
      <c r="H12" s="3" t="str">
        <f t="shared" si="1"/>
        <v>3,0</v>
      </c>
      <c r="I12" s="83">
        <v>4.2</v>
      </c>
      <c r="J12" s="11" t="str">
        <f t="shared" si="2"/>
        <v>D</v>
      </c>
      <c r="K12" s="3" t="str">
        <f t="shared" si="3"/>
        <v>1,0</v>
      </c>
      <c r="L12" s="83">
        <v>8</v>
      </c>
      <c r="M12" s="11" t="str">
        <f t="shared" si="4"/>
        <v>B+</v>
      </c>
      <c r="N12" s="3" t="str">
        <f t="shared" si="5"/>
        <v>3,5</v>
      </c>
      <c r="O12" s="83">
        <v>8.4</v>
      </c>
      <c r="P12" s="11" t="str">
        <f t="shared" si="6"/>
        <v>B+</v>
      </c>
      <c r="Q12" s="3" t="str">
        <f t="shared" si="7"/>
        <v>3,5</v>
      </c>
      <c r="R12" s="83">
        <v>7.6</v>
      </c>
      <c r="S12" s="11" t="str">
        <f t="shared" si="8"/>
        <v>B</v>
      </c>
      <c r="T12" s="3" t="str">
        <f t="shared" si="9"/>
        <v>3,0</v>
      </c>
      <c r="U12" s="83">
        <v>4.2</v>
      </c>
      <c r="V12" s="11" t="str">
        <f t="shared" si="10"/>
        <v>D</v>
      </c>
      <c r="W12" s="3" t="str">
        <f t="shared" si="11"/>
        <v>1,0</v>
      </c>
      <c r="X12" s="83">
        <v>6.4</v>
      </c>
      <c r="Y12" s="11" t="str">
        <f t="shared" si="12"/>
        <v>C</v>
      </c>
      <c r="Z12" s="3" t="str">
        <f t="shared" si="13"/>
        <v>2,0</v>
      </c>
      <c r="AA12" s="83">
        <v>8</v>
      </c>
      <c r="AB12" s="11" t="str">
        <f t="shared" si="14"/>
        <v>B+</v>
      </c>
      <c r="AC12" s="3" t="str">
        <f t="shared" si="15"/>
        <v>3,5</v>
      </c>
      <c r="AD12" s="83">
        <v>4.8</v>
      </c>
      <c r="AE12" s="11" t="str">
        <f t="shared" si="16"/>
        <v>D</v>
      </c>
      <c r="AF12" s="3" t="str">
        <f t="shared" si="17"/>
        <v>1,0</v>
      </c>
      <c r="AG12" s="83">
        <v>7.8</v>
      </c>
      <c r="AH12" s="11" t="str">
        <f t="shared" si="18"/>
        <v>B</v>
      </c>
      <c r="AI12" s="3" t="str">
        <f t="shared" si="19"/>
        <v>3,0</v>
      </c>
      <c r="AJ12" s="84">
        <f t="shared" si="20"/>
        <v>141</v>
      </c>
      <c r="AK12" s="10">
        <f t="shared" si="21"/>
        <v>6.7142857142857144</v>
      </c>
      <c r="AL12" s="84">
        <f t="shared" si="22"/>
        <v>52</v>
      </c>
      <c r="AM12" s="10">
        <f t="shared" si="23"/>
        <v>2.4761904761904763</v>
      </c>
      <c r="AN12" s="73" t="str">
        <f>VLOOKUP(B12,Tổng!$B$7:$V$79,21,0)</f>
        <v>Đợt 1</v>
      </c>
    </row>
    <row r="13" spans="1:41">
      <c r="A13" s="81" t="s">
        <v>24</v>
      </c>
      <c r="B13" s="81" t="s">
        <v>35</v>
      </c>
      <c r="C13" s="82" t="s">
        <v>36</v>
      </c>
      <c r="D13" s="82" t="s">
        <v>37</v>
      </c>
      <c r="E13" s="81" t="s">
        <v>38</v>
      </c>
      <c r="F13" s="83">
        <v>7.7</v>
      </c>
      <c r="G13" s="11" t="str">
        <f t="shared" si="0"/>
        <v>B</v>
      </c>
      <c r="H13" s="3" t="str">
        <f t="shared" si="1"/>
        <v>3,0</v>
      </c>
      <c r="I13" s="83">
        <v>7.6</v>
      </c>
      <c r="J13" s="11" t="str">
        <f t="shared" si="2"/>
        <v>B</v>
      </c>
      <c r="K13" s="3" t="str">
        <f t="shared" si="3"/>
        <v>3,0</v>
      </c>
      <c r="L13" s="83">
        <v>7.4</v>
      </c>
      <c r="M13" s="11" t="str">
        <f t="shared" si="4"/>
        <v>B</v>
      </c>
      <c r="N13" s="3" t="str">
        <f t="shared" si="5"/>
        <v>3,0</v>
      </c>
      <c r="O13" s="83">
        <v>8.4</v>
      </c>
      <c r="P13" s="11" t="str">
        <f t="shared" si="6"/>
        <v>B+</v>
      </c>
      <c r="Q13" s="3" t="str">
        <f t="shared" si="7"/>
        <v>3,5</v>
      </c>
      <c r="R13" s="83">
        <v>6.7</v>
      </c>
      <c r="S13" s="11" t="str">
        <f t="shared" si="8"/>
        <v>C+</v>
      </c>
      <c r="T13" s="3" t="str">
        <f t="shared" si="9"/>
        <v>2,5</v>
      </c>
      <c r="U13" s="83">
        <v>7.4</v>
      </c>
      <c r="V13" s="11" t="str">
        <f t="shared" si="10"/>
        <v>B</v>
      </c>
      <c r="W13" s="3" t="str">
        <f t="shared" si="11"/>
        <v>3,0</v>
      </c>
      <c r="X13" s="83">
        <v>8.3000000000000007</v>
      </c>
      <c r="Y13" s="11" t="str">
        <f t="shared" si="12"/>
        <v>B+</v>
      </c>
      <c r="Z13" s="3" t="str">
        <f t="shared" si="13"/>
        <v>3,5</v>
      </c>
      <c r="AA13" s="83">
        <v>8</v>
      </c>
      <c r="AB13" s="11" t="str">
        <f t="shared" si="14"/>
        <v>B+</v>
      </c>
      <c r="AC13" s="3" t="str">
        <f t="shared" si="15"/>
        <v>3,5</v>
      </c>
      <c r="AD13" s="83">
        <v>8.1999999999999993</v>
      </c>
      <c r="AE13" s="11" t="str">
        <f t="shared" si="16"/>
        <v>B+</v>
      </c>
      <c r="AF13" s="3" t="str">
        <f t="shared" si="17"/>
        <v>3,5</v>
      </c>
      <c r="AG13" s="83">
        <v>7.8</v>
      </c>
      <c r="AH13" s="11" t="str">
        <f t="shared" si="18"/>
        <v>B</v>
      </c>
      <c r="AI13" s="3" t="str">
        <f t="shared" si="19"/>
        <v>3,0</v>
      </c>
      <c r="AJ13" s="84">
        <f t="shared" si="20"/>
        <v>162.80000000000001</v>
      </c>
      <c r="AK13" s="10">
        <f t="shared" si="21"/>
        <v>7.7523809523809533</v>
      </c>
      <c r="AL13" s="84">
        <f t="shared" si="22"/>
        <v>66</v>
      </c>
      <c r="AM13" s="10">
        <f t="shared" si="23"/>
        <v>3.1428571428571428</v>
      </c>
      <c r="AN13" s="73" t="str">
        <f>VLOOKUP(B13,Tổng!$B$7:$V$79,21,0)</f>
        <v>Đợt 1</v>
      </c>
    </row>
    <row r="14" spans="1:41">
      <c r="A14" s="81" t="s">
        <v>29</v>
      </c>
      <c r="B14" s="81" t="s">
        <v>40</v>
      </c>
      <c r="C14" s="82" t="s">
        <v>41</v>
      </c>
      <c r="D14" s="82" t="s">
        <v>42</v>
      </c>
      <c r="E14" s="81" t="s">
        <v>43</v>
      </c>
      <c r="F14" s="83">
        <v>7.7</v>
      </c>
      <c r="G14" s="11" t="str">
        <f t="shared" si="0"/>
        <v>B</v>
      </c>
      <c r="H14" s="3" t="str">
        <f t="shared" si="1"/>
        <v>3,0</v>
      </c>
      <c r="I14" s="83">
        <v>6.6</v>
      </c>
      <c r="J14" s="11" t="str">
        <f t="shared" si="2"/>
        <v>C+</v>
      </c>
      <c r="K14" s="3" t="str">
        <f t="shared" si="3"/>
        <v>2,5</v>
      </c>
      <c r="L14" s="83">
        <v>7.4</v>
      </c>
      <c r="M14" s="11" t="str">
        <f t="shared" si="4"/>
        <v>B</v>
      </c>
      <c r="N14" s="3" t="str">
        <f t="shared" si="5"/>
        <v>3,0</v>
      </c>
      <c r="O14" s="83">
        <v>8.1</v>
      </c>
      <c r="P14" s="11" t="str">
        <f t="shared" si="6"/>
        <v>B+</v>
      </c>
      <c r="Q14" s="3" t="str">
        <f t="shared" si="7"/>
        <v>3,5</v>
      </c>
      <c r="R14" s="83">
        <v>4.2</v>
      </c>
      <c r="S14" s="11" t="str">
        <f t="shared" si="8"/>
        <v>D</v>
      </c>
      <c r="T14" s="3" t="str">
        <f t="shared" si="9"/>
        <v>1,0</v>
      </c>
      <c r="U14" s="86">
        <v>3.6</v>
      </c>
      <c r="V14" s="48" t="str">
        <f t="shared" si="10"/>
        <v>F</v>
      </c>
      <c r="W14" s="3" t="str">
        <f t="shared" si="11"/>
        <v>0,0</v>
      </c>
      <c r="X14" s="86">
        <v>3.6</v>
      </c>
      <c r="Y14" s="48" t="str">
        <f t="shared" si="12"/>
        <v>F</v>
      </c>
      <c r="Z14" s="3" t="str">
        <f t="shared" si="13"/>
        <v>0,0</v>
      </c>
      <c r="AA14" s="83">
        <v>8</v>
      </c>
      <c r="AB14" s="11" t="str">
        <f t="shared" si="14"/>
        <v>B+</v>
      </c>
      <c r="AC14" s="3" t="str">
        <f t="shared" si="15"/>
        <v>3,5</v>
      </c>
      <c r="AD14" s="83">
        <v>6.6</v>
      </c>
      <c r="AE14" s="11" t="str">
        <f t="shared" si="16"/>
        <v>C+</v>
      </c>
      <c r="AF14" s="3" t="str">
        <f t="shared" si="17"/>
        <v>2,5</v>
      </c>
      <c r="AG14" s="83">
        <v>8.4</v>
      </c>
      <c r="AH14" s="11" t="str">
        <f t="shared" si="18"/>
        <v>B+</v>
      </c>
      <c r="AI14" s="3" t="str">
        <f t="shared" si="19"/>
        <v>3,5</v>
      </c>
      <c r="AJ14" s="84">
        <f t="shared" si="20"/>
        <v>136.80000000000001</v>
      </c>
      <c r="AK14" s="10">
        <f t="shared" si="21"/>
        <v>6.5142857142857151</v>
      </c>
      <c r="AL14" s="84">
        <f t="shared" si="22"/>
        <v>48.5</v>
      </c>
      <c r="AM14" s="10">
        <f t="shared" si="23"/>
        <v>2.3095238095238093</v>
      </c>
      <c r="AN14" s="73">
        <f>VLOOKUP(B14,Tổng!$B$7:$V$79,21,0)</f>
        <v>0</v>
      </c>
      <c r="AO14" s="73" t="s">
        <v>407</v>
      </c>
    </row>
    <row r="15" spans="1:41">
      <c r="A15" s="81" t="s">
        <v>34</v>
      </c>
      <c r="B15" s="81" t="s">
        <v>45</v>
      </c>
      <c r="C15" s="82" t="s">
        <v>46</v>
      </c>
      <c r="D15" s="82" t="s">
        <v>42</v>
      </c>
      <c r="E15" s="81" t="s">
        <v>47</v>
      </c>
      <c r="F15" s="83">
        <v>7.8</v>
      </c>
      <c r="G15" s="11" t="str">
        <f t="shared" si="0"/>
        <v>B</v>
      </c>
      <c r="H15" s="3" t="str">
        <f t="shared" si="1"/>
        <v>3,0</v>
      </c>
      <c r="I15" s="83">
        <v>7.9</v>
      </c>
      <c r="J15" s="11" t="str">
        <f t="shared" si="2"/>
        <v>B</v>
      </c>
      <c r="K15" s="3" t="str">
        <f t="shared" si="3"/>
        <v>3,0</v>
      </c>
      <c r="L15" s="83">
        <v>8</v>
      </c>
      <c r="M15" s="11" t="str">
        <f t="shared" si="4"/>
        <v>B+</v>
      </c>
      <c r="N15" s="3" t="str">
        <f t="shared" si="5"/>
        <v>3,5</v>
      </c>
      <c r="O15" s="83">
        <v>7.8</v>
      </c>
      <c r="P15" s="11" t="str">
        <f t="shared" si="6"/>
        <v>B</v>
      </c>
      <c r="Q15" s="3" t="str">
        <f t="shared" si="7"/>
        <v>3,0</v>
      </c>
      <c r="R15" s="83">
        <v>8.6999999999999993</v>
      </c>
      <c r="S15" s="11" t="str">
        <f t="shared" si="8"/>
        <v>A</v>
      </c>
      <c r="T15" s="3" t="str">
        <f t="shared" si="9"/>
        <v>3,8</v>
      </c>
      <c r="U15" s="83">
        <v>7.1</v>
      </c>
      <c r="V15" s="11" t="str">
        <f t="shared" si="10"/>
        <v>B</v>
      </c>
      <c r="W15" s="3" t="str">
        <f t="shared" si="11"/>
        <v>3,0</v>
      </c>
      <c r="X15" s="83">
        <v>6.4</v>
      </c>
      <c r="Y15" s="11" t="str">
        <f t="shared" si="12"/>
        <v>C</v>
      </c>
      <c r="Z15" s="3" t="str">
        <f t="shared" si="13"/>
        <v>2,0</v>
      </c>
      <c r="AA15" s="83">
        <v>5.4</v>
      </c>
      <c r="AB15" s="11" t="str">
        <f t="shared" si="14"/>
        <v>D+</v>
      </c>
      <c r="AC15" s="3" t="str">
        <f t="shared" si="15"/>
        <v>1,5</v>
      </c>
      <c r="AD15" s="83">
        <v>8</v>
      </c>
      <c r="AE15" s="11" t="str">
        <f t="shared" si="16"/>
        <v>B+</v>
      </c>
      <c r="AF15" s="3" t="str">
        <f t="shared" si="17"/>
        <v>3,5</v>
      </c>
      <c r="AG15" s="83">
        <v>7.8</v>
      </c>
      <c r="AH15" s="11" t="str">
        <f t="shared" si="18"/>
        <v>B</v>
      </c>
      <c r="AI15" s="3" t="str">
        <f t="shared" si="19"/>
        <v>3,0</v>
      </c>
      <c r="AJ15" s="84">
        <f t="shared" si="20"/>
        <v>157.6</v>
      </c>
      <c r="AK15" s="10">
        <f t="shared" si="21"/>
        <v>7.5047619047619047</v>
      </c>
      <c r="AL15" s="84">
        <f t="shared" si="22"/>
        <v>61.6</v>
      </c>
      <c r="AM15" s="10">
        <f t="shared" si="23"/>
        <v>2.9333333333333336</v>
      </c>
      <c r="AN15" s="73">
        <f>VLOOKUP(B15,Tổng!$B$7:$V$79,21,0)</f>
        <v>0</v>
      </c>
    </row>
    <row r="16" spans="1:41">
      <c r="A16" s="81" t="s">
        <v>39</v>
      </c>
      <c r="B16" s="81" t="s">
        <v>50</v>
      </c>
      <c r="C16" s="82" t="s">
        <v>51</v>
      </c>
      <c r="D16" s="82" t="s">
        <v>52</v>
      </c>
      <c r="E16" s="81" t="s">
        <v>53</v>
      </c>
      <c r="F16" s="83">
        <v>7.7</v>
      </c>
      <c r="G16" s="11" t="str">
        <f t="shared" si="0"/>
        <v>B</v>
      </c>
      <c r="H16" s="3" t="str">
        <f t="shared" si="1"/>
        <v>3,0</v>
      </c>
      <c r="I16" s="83">
        <v>4.2</v>
      </c>
      <c r="J16" s="11" t="str">
        <f t="shared" si="2"/>
        <v>D</v>
      </c>
      <c r="K16" s="3" t="str">
        <f t="shared" si="3"/>
        <v>1,0</v>
      </c>
      <c r="L16" s="83">
        <v>8</v>
      </c>
      <c r="M16" s="11" t="str">
        <f t="shared" si="4"/>
        <v>B+</v>
      </c>
      <c r="N16" s="3" t="str">
        <f t="shared" si="5"/>
        <v>3,5</v>
      </c>
      <c r="O16" s="83">
        <v>6.6</v>
      </c>
      <c r="P16" s="11" t="str">
        <f t="shared" si="6"/>
        <v>C+</v>
      </c>
      <c r="Q16" s="3" t="str">
        <f t="shared" si="7"/>
        <v>2,5</v>
      </c>
      <c r="R16" s="83">
        <v>7.6</v>
      </c>
      <c r="S16" s="11" t="str">
        <f t="shared" si="8"/>
        <v>B</v>
      </c>
      <c r="T16" s="3" t="str">
        <f t="shared" si="9"/>
        <v>3,0</v>
      </c>
      <c r="U16" s="83">
        <v>6.5</v>
      </c>
      <c r="V16" s="11" t="str">
        <f t="shared" si="10"/>
        <v>C+</v>
      </c>
      <c r="W16" s="3" t="str">
        <f t="shared" si="11"/>
        <v>2,5</v>
      </c>
      <c r="X16" s="83">
        <v>4.2</v>
      </c>
      <c r="Y16" s="11" t="str">
        <f t="shared" si="12"/>
        <v>D</v>
      </c>
      <c r="Z16" s="3" t="str">
        <f t="shared" si="13"/>
        <v>1,0</v>
      </c>
      <c r="AA16" s="83">
        <v>4.8</v>
      </c>
      <c r="AB16" s="11" t="str">
        <f t="shared" si="14"/>
        <v>D</v>
      </c>
      <c r="AC16" s="3" t="str">
        <f t="shared" si="15"/>
        <v>1,0</v>
      </c>
      <c r="AD16" s="83">
        <v>7.6</v>
      </c>
      <c r="AE16" s="11" t="str">
        <f t="shared" si="16"/>
        <v>B</v>
      </c>
      <c r="AF16" s="3" t="str">
        <f t="shared" si="17"/>
        <v>3,0</v>
      </c>
      <c r="AG16" s="83">
        <v>8.4</v>
      </c>
      <c r="AH16" s="11" t="str">
        <f t="shared" si="18"/>
        <v>B+</v>
      </c>
      <c r="AI16" s="3" t="str">
        <f t="shared" si="19"/>
        <v>3,5</v>
      </c>
      <c r="AJ16" s="84">
        <f t="shared" si="20"/>
        <v>139.60000000000002</v>
      </c>
      <c r="AK16" s="10">
        <f t="shared" si="21"/>
        <v>6.6476190476190489</v>
      </c>
      <c r="AL16" s="84">
        <f t="shared" si="22"/>
        <v>51.5</v>
      </c>
      <c r="AM16" s="10">
        <f t="shared" si="23"/>
        <v>2.4523809523809526</v>
      </c>
      <c r="AN16" s="73">
        <f>VLOOKUP(B16,Tổng!$B$7:$V$79,21,0)</f>
        <v>0</v>
      </c>
    </row>
    <row r="17" spans="1:41">
      <c r="A17" s="81" t="s">
        <v>44</v>
      </c>
      <c r="B17" s="81" t="s">
        <v>56</v>
      </c>
      <c r="C17" s="82" t="s">
        <v>57</v>
      </c>
      <c r="D17" s="82" t="s">
        <v>58</v>
      </c>
      <c r="E17" s="81" t="s">
        <v>59</v>
      </c>
      <c r="F17" s="83">
        <v>7.8</v>
      </c>
      <c r="G17" s="11" t="str">
        <f t="shared" si="0"/>
        <v>B</v>
      </c>
      <c r="H17" s="3" t="str">
        <f t="shared" si="1"/>
        <v>3,0</v>
      </c>
      <c r="I17" s="83">
        <v>6.9</v>
      </c>
      <c r="J17" s="11" t="str">
        <f t="shared" si="2"/>
        <v>C+</v>
      </c>
      <c r="K17" s="3" t="str">
        <f t="shared" si="3"/>
        <v>2,5</v>
      </c>
      <c r="L17" s="83">
        <v>8</v>
      </c>
      <c r="M17" s="11" t="str">
        <f t="shared" si="4"/>
        <v>B+</v>
      </c>
      <c r="N17" s="3" t="str">
        <f t="shared" si="5"/>
        <v>3,5</v>
      </c>
      <c r="O17" s="83">
        <v>7.2</v>
      </c>
      <c r="P17" s="11" t="str">
        <f t="shared" si="6"/>
        <v>B</v>
      </c>
      <c r="Q17" s="3" t="str">
        <f t="shared" si="7"/>
        <v>3,0</v>
      </c>
      <c r="R17" s="83">
        <v>8.4</v>
      </c>
      <c r="S17" s="11" t="str">
        <f t="shared" si="8"/>
        <v>B+</v>
      </c>
      <c r="T17" s="3" t="str">
        <f t="shared" si="9"/>
        <v>3,5</v>
      </c>
      <c r="U17" s="83">
        <v>7.1</v>
      </c>
      <c r="V17" s="11" t="str">
        <f t="shared" si="10"/>
        <v>B</v>
      </c>
      <c r="W17" s="3" t="str">
        <f t="shared" si="11"/>
        <v>3,0</v>
      </c>
      <c r="X17" s="83">
        <v>6.4</v>
      </c>
      <c r="Y17" s="11" t="str">
        <f t="shared" si="12"/>
        <v>C</v>
      </c>
      <c r="Z17" s="3" t="str">
        <f t="shared" si="13"/>
        <v>2,0</v>
      </c>
      <c r="AA17" s="83">
        <v>8.6</v>
      </c>
      <c r="AB17" s="11" t="str">
        <f t="shared" si="14"/>
        <v>A</v>
      </c>
      <c r="AC17" s="3" t="str">
        <f t="shared" si="15"/>
        <v>3,8</v>
      </c>
      <c r="AD17" s="83">
        <v>7.4</v>
      </c>
      <c r="AE17" s="11" t="str">
        <f t="shared" si="16"/>
        <v>B</v>
      </c>
      <c r="AF17" s="3" t="str">
        <f t="shared" si="17"/>
        <v>3,0</v>
      </c>
      <c r="AG17" s="83">
        <v>8.4</v>
      </c>
      <c r="AH17" s="11" t="str">
        <f t="shared" si="18"/>
        <v>B+</v>
      </c>
      <c r="AI17" s="3" t="str">
        <f t="shared" si="19"/>
        <v>3,5</v>
      </c>
      <c r="AJ17" s="84">
        <f t="shared" si="20"/>
        <v>160.80000000000001</v>
      </c>
      <c r="AK17" s="10">
        <f t="shared" si="21"/>
        <v>7.6571428571428575</v>
      </c>
      <c r="AL17" s="84">
        <f t="shared" si="22"/>
        <v>65.099999999999994</v>
      </c>
      <c r="AM17" s="10">
        <f t="shared" si="23"/>
        <v>3.0999999999999996</v>
      </c>
      <c r="AN17" s="73" t="str">
        <f>VLOOKUP(B17,Tổng!$B$7:$V$79,21,0)</f>
        <v>Đợt 1</v>
      </c>
    </row>
    <row r="18" spans="1:41">
      <c r="A18" s="81" t="s">
        <v>48</v>
      </c>
      <c r="B18" s="81" t="s">
        <v>65</v>
      </c>
      <c r="C18" s="82" t="s">
        <v>36</v>
      </c>
      <c r="D18" s="82" t="s">
        <v>63</v>
      </c>
      <c r="E18" s="81" t="s">
        <v>66</v>
      </c>
      <c r="F18" s="83">
        <v>7.4</v>
      </c>
      <c r="G18" s="11" t="str">
        <f t="shared" si="0"/>
        <v>B</v>
      </c>
      <c r="H18" s="3" t="str">
        <f t="shared" si="1"/>
        <v>3,0</v>
      </c>
      <c r="I18" s="83">
        <v>8.1999999999999993</v>
      </c>
      <c r="J18" s="11" t="str">
        <f t="shared" si="2"/>
        <v>B+</v>
      </c>
      <c r="K18" s="3" t="str">
        <f t="shared" si="3"/>
        <v>3,5</v>
      </c>
      <c r="L18" s="83">
        <v>8</v>
      </c>
      <c r="M18" s="11" t="str">
        <f t="shared" si="4"/>
        <v>B+</v>
      </c>
      <c r="N18" s="3" t="str">
        <f t="shared" si="5"/>
        <v>3,5</v>
      </c>
      <c r="O18" s="83">
        <v>8.4</v>
      </c>
      <c r="P18" s="11" t="str">
        <f t="shared" si="6"/>
        <v>B+</v>
      </c>
      <c r="Q18" s="3" t="str">
        <f t="shared" si="7"/>
        <v>3,5</v>
      </c>
      <c r="R18" s="83">
        <v>8.1999999999999993</v>
      </c>
      <c r="S18" s="11" t="str">
        <f t="shared" si="8"/>
        <v>B+</v>
      </c>
      <c r="T18" s="3" t="str">
        <f t="shared" si="9"/>
        <v>3,5</v>
      </c>
      <c r="U18" s="83">
        <v>8</v>
      </c>
      <c r="V18" s="11" t="str">
        <f t="shared" si="10"/>
        <v>B+</v>
      </c>
      <c r="W18" s="3" t="str">
        <f t="shared" si="11"/>
        <v>3,5</v>
      </c>
      <c r="X18" s="83">
        <v>8.3000000000000007</v>
      </c>
      <c r="Y18" s="11" t="str">
        <f t="shared" si="12"/>
        <v>B+</v>
      </c>
      <c r="Z18" s="3" t="str">
        <f t="shared" si="13"/>
        <v>3,5</v>
      </c>
      <c r="AA18" s="83">
        <v>8.4</v>
      </c>
      <c r="AB18" s="11" t="str">
        <f t="shared" si="14"/>
        <v>B+</v>
      </c>
      <c r="AC18" s="3" t="str">
        <f t="shared" si="15"/>
        <v>3,5</v>
      </c>
      <c r="AD18" s="83">
        <v>8</v>
      </c>
      <c r="AE18" s="11" t="str">
        <f t="shared" si="16"/>
        <v>B+</v>
      </c>
      <c r="AF18" s="3" t="str">
        <f t="shared" si="17"/>
        <v>3,5</v>
      </c>
      <c r="AG18" s="83">
        <v>8.4</v>
      </c>
      <c r="AH18" s="11" t="str">
        <f t="shared" si="18"/>
        <v>B+</v>
      </c>
      <c r="AI18" s="3" t="str">
        <f t="shared" si="19"/>
        <v>3,5</v>
      </c>
      <c r="AJ18" s="84">
        <f t="shared" si="20"/>
        <v>171</v>
      </c>
      <c r="AK18" s="10">
        <f t="shared" si="21"/>
        <v>8.1428571428571423</v>
      </c>
      <c r="AL18" s="84">
        <f t="shared" si="22"/>
        <v>72.5</v>
      </c>
      <c r="AM18" s="10">
        <f t="shared" si="23"/>
        <v>3.4523809523809526</v>
      </c>
      <c r="AN18" s="73" t="str">
        <f>VLOOKUP(B18,Tổng!$B$7:$V$79,21,0)</f>
        <v>Đợt 1</v>
      </c>
    </row>
    <row r="19" spans="1:41">
      <c r="A19" s="81" t="s">
        <v>49</v>
      </c>
      <c r="B19" s="81" t="s">
        <v>68</v>
      </c>
      <c r="C19" s="82" t="s">
        <v>69</v>
      </c>
      <c r="D19" s="82" t="s">
        <v>70</v>
      </c>
      <c r="E19" s="81" t="s">
        <v>71</v>
      </c>
      <c r="F19" s="83">
        <v>7.1</v>
      </c>
      <c r="G19" s="11" t="str">
        <f t="shared" si="0"/>
        <v>B</v>
      </c>
      <c r="H19" s="3" t="str">
        <f t="shared" si="1"/>
        <v>3,0</v>
      </c>
      <c r="I19" s="83">
        <v>7</v>
      </c>
      <c r="J19" s="11" t="str">
        <f t="shared" si="2"/>
        <v>B</v>
      </c>
      <c r="K19" s="3" t="str">
        <f t="shared" si="3"/>
        <v>3,0</v>
      </c>
      <c r="L19" s="83">
        <v>8</v>
      </c>
      <c r="M19" s="11" t="str">
        <f t="shared" si="4"/>
        <v>B+</v>
      </c>
      <c r="N19" s="3" t="str">
        <f t="shared" si="5"/>
        <v>3,5</v>
      </c>
      <c r="O19" s="83">
        <v>5.4</v>
      </c>
      <c r="P19" s="11" t="str">
        <f t="shared" si="6"/>
        <v>D+</v>
      </c>
      <c r="Q19" s="3" t="str">
        <f t="shared" si="7"/>
        <v>1,5</v>
      </c>
      <c r="R19" s="83">
        <v>5.2</v>
      </c>
      <c r="S19" s="11" t="str">
        <f t="shared" si="8"/>
        <v>D+</v>
      </c>
      <c r="T19" s="3" t="str">
        <f t="shared" si="9"/>
        <v>1,5</v>
      </c>
      <c r="U19" s="83">
        <v>6.8</v>
      </c>
      <c r="V19" s="11" t="str">
        <f t="shared" si="10"/>
        <v>C+</v>
      </c>
      <c r="W19" s="3" t="str">
        <f t="shared" si="11"/>
        <v>2,5</v>
      </c>
      <c r="X19" s="83">
        <v>6.4</v>
      </c>
      <c r="Y19" s="11" t="str">
        <f t="shared" si="12"/>
        <v>C</v>
      </c>
      <c r="Z19" s="3" t="str">
        <f t="shared" si="13"/>
        <v>2,0</v>
      </c>
      <c r="AA19" s="83">
        <v>8</v>
      </c>
      <c r="AB19" s="11" t="str">
        <f t="shared" si="14"/>
        <v>B+</v>
      </c>
      <c r="AC19" s="3" t="str">
        <f t="shared" si="15"/>
        <v>3,5</v>
      </c>
      <c r="AD19" s="83">
        <v>7.6</v>
      </c>
      <c r="AE19" s="11" t="str">
        <f t="shared" si="16"/>
        <v>B</v>
      </c>
      <c r="AF19" s="3" t="str">
        <f t="shared" si="17"/>
        <v>3,0</v>
      </c>
      <c r="AG19" s="83">
        <v>7.8</v>
      </c>
      <c r="AH19" s="11" t="str">
        <f t="shared" si="18"/>
        <v>B</v>
      </c>
      <c r="AI19" s="3" t="str">
        <f t="shared" si="19"/>
        <v>3,0</v>
      </c>
      <c r="AJ19" s="84">
        <f t="shared" si="20"/>
        <v>146.4</v>
      </c>
      <c r="AK19" s="10">
        <f t="shared" si="21"/>
        <v>6.9714285714285715</v>
      </c>
      <c r="AL19" s="84">
        <f t="shared" si="22"/>
        <v>56</v>
      </c>
      <c r="AM19" s="10">
        <f t="shared" si="23"/>
        <v>2.6666666666666665</v>
      </c>
      <c r="AN19" s="73" t="str">
        <f>VLOOKUP(B19,Tổng!$B$7:$V$79,21,0)</f>
        <v>Đợt 1</v>
      </c>
    </row>
    <row r="20" spans="1:41">
      <c r="A20" s="81" t="s">
        <v>54</v>
      </c>
      <c r="B20" s="81" t="s">
        <v>75</v>
      </c>
      <c r="C20" s="82" t="s">
        <v>76</v>
      </c>
      <c r="D20" s="82" t="s">
        <v>73</v>
      </c>
      <c r="E20" s="81" t="s">
        <v>77</v>
      </c>
      <c r="F20" s="83">
        <v>7.7</v>
      </c>
      <c r="G20" s="11" t="str">
        <f t="shared" si="0"/>
        <v>B</v>
      </c>
      <c r="H20" s="3" t="str">
        <f t="shared" si="1"/>
        <v>3,0</v>
      </c>
      <c r="I20" s="83">
        <v>7</v>
      </c>
      <c r="J20" s="11" t="str">
        <f t="shared" si="2"/>
        <v>B</v>
      </c>
      <c r="K20" s="3" t="str">
        <f t="shared" si="3"/>
        <v>3,0</v>
      </c>
      <c r="L20" s="83">
        <v>8</v>
      </c>
      <c r="M20" s="11" t="str">
        <f t="shared" si="4"/>
        <v>B+</v>
      </c>
      <c r="N20" s="3" t="str">
        <f t="shared" si="5"/>
        <v>3,5</v>
      </c>
      <c r="O20" s="83">
        <v>7.8</v>
      </c>
      <c r="P20" s="11" t="str">
        <f t="shared" si="6"/>
        <v>B</v>
      </c>
      <c r="Q20" s="3" t="str">
        <f t="shared" si="7"/>
        <v>3,0</v>
      </c>
      <c r="R20" s="83">
        <v>8.5</v>
      </c>
      <c r="S20" s="11" t="str">
        <f t="shared" si="8"/>
        <v>A</v>
      </c>
      <c r="T20" s="3" t="str">
        <f t="shared" si="9"/>
        <v>3,8</v>
      </c>
      <c r="U20" s="83">
        <v>4.2</v>
      </c>
      <c r="V20" s="11" t="str">
        <f t="shared" si="10"/>
        <v>D</v>
      </c>
      <c r="W20" s="3" t="str">
        <f t="shared" si="11"/>
        <v>1,0</v>
      </c>
      <c r="X20" s="83">
        <v>7.4</v>
      </c>
      <c r="Y20" s="11" t="str">
        <f t="shared" si="12"/>
        <v>B</v>
      </c>
      <c r="Z20" s="3" t="str">
        <f t="shared" si="13"/>
        <v>3,0</v>
      </c>
      <c r="AA20" s="83">
        <v>8</v>
      </c>
      <c r="AB20" s="11" t="str">
        <f t="shared" si="14"/>
        <v>B+</v>
      </c>
      <c r="AC20" s="3" t="str">
        <f t="shared" si="15"/>
        <v>3,5</v>
      </c>
      <c r="AD20" s="83">
        <v>7.4</v>
      </c>
      <c r="AE20" s="11" t="str">
        <f t="shared" si="16"/>
        <v>B</v>
      </c>
      <c r="AF20" s="3" t="str">
        <f t="shared" si="17"/>
        <v>3,0</v>
      </c>
      <c r="AG20" s="83">
        <v>8.4</v>
      </c>
      <c r="AH20" s="11" t="str">
        <f t="shared" si="18"/>
        <v>B+</v>
      </c>
      <c r="AI20" s="3" t="str">
        <f t="shared" si="19"/>
        <v>3,5</v>
      </c>
      <c r="AJ20" s="84">
        <f t="shared" si="20"/>
        <v>157.19999999999999</v>
      </c>
      <c r="AK20" s="10">
        <f t="shared" si="21"/>
        <v>7.4857142857142849</v>
      </c>
      <c r="AL20" s="84">
        <f t="shared" si="22"/>
        <v>64.099999999999994</v>
      </c>
      <c r="AM20" s="10">
        <f t="shared" si="23"/>
        <v>3.0523809523809522</v>
      </c>
      <c r="AN20" s="73" t="str">
        <f>VLOOKUP(B20,Tổng!$B$7:$V$79,21,0)</f>
        <v>Đợt 1</v>
      </c>
    </row>
    <row r="21" spans="1:41">
      <c r="A21" s="81" t="s">
        <v>55</v>
      </c>
      <c r="B21" s="81" t="s">
        <v>79</v>
      </c>
      <c r="C21" s="82" t="s">
        <v>80</v>
      </c>
      <c r="D21" s="82" t="s">
        <v>81</v>
      </c>
      <c r="E21" s="81" t="s">
        <v>82</v>
      </c>
      <c r="F21" s="83">
        <v>7.4</v>
      </c>
      <c r="G21" s="11" t="str">
        <f t="shared" si="0"/>
        <v>B</v>
      </c>
      <c r="H21" s="3" t="str">
        <f t="shared" si="1"/>
        <v>3,0</v>
      </c>
      <c r="I21" s="83">
        <v>7.6</v>
      </c>
      <c r="J21" s="11" t="str">
        <f t="shared" si="2"/>
        <v>B</v>
      </c>
      <c r="K21" s="3" t="str">
        <f t="shared" si="3"/>
        <v>3,0</v>
      </c>
      <c r="L21" s="83">
        <v>8</v>
      </c>
      <c r="M21" s="11" t="str">
        <f t="shared" si="4"/>
        <v>B+</v>
      </c>
      <c r="N21" s="3" t="str">
        <f t="shared" si="5"/>
        <v>3,5</v>
      </c>
      <c r="O21" s="83">
        <v>9.1999999999999993</v>
      </c>
      <c r="P21" s="11" t="str">
        <f t="shared" si="6"/>
        <v>A</v>
      </c>
      <c r="Q21" s="3" t="str">
        <f t="shared" si="7"/>
        <v>3,8</v>
      </c>
      <c r="R21" s="83">
        <v>5.7</v>
      </c>
      <c r="S21" s="11" t="str">
        <f t="shared" si="8"/>
        <v>C</v>
      </c>
      <c r="T21" s="3" t="str">
        <f t="shared" si="9"/>
        <v>2,0</v>
      </c>
      <c r="U21" s="83">
        <v>7.2</v>
      </c>
      <c r="V21" s="11" t="str">
        <f t="shared" si="10"/>
        <v>B</v>
      </c>
      <c r="W21" s="3" t="str">
        <f t="shared" si="11"/>
        <v>3,0</v>
      </c>
      <c r="X21" s="83">
        <v>8.3000000000000007</v>
      </c>
      <c r="Y21" s="11" t="str">
        <f t="shared" si="12"/>
        <v>B+</v>
      </c>
      <c r="Z21" s="3" t="str">
        <f t="shared" si="13"/>
        <v>3,5</v>
      </c>
      <c r="AA21" s="83">
        <v>8</v>
      </c>
      <c r="AB21" s="11" t="str">
        <f t="shared" si="14"/>
        <v>B+</v>
      </c>
      <c r="AC21" s="3" t="str">
        <f t="shared" si="15"/>
        <v>3,5</v>
      </c>
      <c r="AD21" s="83">
        <v>7.4</v>
      </c>
      <c r="AE21" s="11" t="str">
        <f t="shared" si="16"/>
        <v>B</v>
      </c>
      <c r="AF21" s="3" t="str">
        <f t="shared" si="17"/>
        <v>3,0</v>
      </c>
      <c r="AG21" s="83">
        <v>8.4</v>
      </c>
      <c r="AH21" s="11" t="str">
        <f t="shared" si="18"/>
        <v>B+</v>
      </c>
      <c r="AI21" s="3" t="str">
        <f t="shared" si="19"/>
        <v>3,5</v>
      </c>
      <c r="AJ21" s="84">
        <f t="shared" si="20"/>
        <v>162.80000000000001</v>
      </c>
      <c r="AK21" s="10">
        <f t="shared" si="21"/>
        <v>7.7523809523809533</v>
      </c>
      <c r="AL21" s="84">
        <f t="shared" si="22"/>
        <v>67.099999999999994</v>
      </c>
      <c r="AM21" s="10">
        <f t="shared" si="23"/>
        <v>3.195238095238095</v>
      </c>
      <c r="AN21" s="73" t="str">
        <f>VLOOKUP(B21,Tổng!$B$7:$V$79,21,0)</f>
        <v>Đợt 1</v>
      </c>
    </row>
    <row r="22" spans="1:41">
      <c r="A22" s="81" t="s">
        <v>60</v>
      </c>
      <c r="B22" s="81" t="s">
        <v>84</v>
      </c>
      <c r="C22" s="82" t="s">
        <v>85</v>
      </c>
      <c r="D22" s="82" t="s">
        <v>86</v>
      </c>
      <c r="E22" s="81" t="s">
        <v>87</v>
      </c>
      <c r="F22" s="83">
        <v>7.4</v>
      </c>
      <c r="G22" s="11" t="str">
        <f t="shared" si="0"/>
        <v>B</v>
      </c>
      <c r="H22" s="3" t="str">
        <f t="shared" si="1"/>
        <v>3,0</v>
      </c>
      <c r="I22" s="83">
        <v>6.4</v>
      </c>
      <c r="J22" s="11" t="str">
        <f t="shared" si="2"/>
        <v>C</v>
      </c>
      <c r="K22" s="3" t="str">
        <f t="shared" si="3"/>
        <v>2,0</v>
      </c>
      <c r="L22" s="83">
        <v>8</v>
      </c>
      <c r="M22" s="11" t="str">
        <f t="shared" si="4"/>
        <v>B+</v>
      </c>
      <c r="N22" s="3" t="str">
        <f t="shared" si="5"/>
        <v>3,5</v>
      </c>
      <c r="O22" s="83">
        <v>8.4</v>
      </c>
      <c r="P22" s="11" t="str">
        <f t="shared" si="6"/>
        <v>B+</v>
      </c>
      <c r="Q22" s="3" t="str">
        <f t="shared" si="7"/>
        <v>3,5</v>
      </c>
      <c r="R22" s="83">
        <v>8.1</v>
      </c>
      <c r="S22" s="11" t="str">
        <f t="shared" si="8"/>
        <v>B+</v>
      </c>
      <c r="T22" s="3" t="str">
        <f t="shared" si="9"/>
        <v>3,5</v>
      </c>
      <c r="U22" s="83">
        <v>4.2</v>
      </c>
      <c r="V22" s="11" t="str">
        <f t="shared" si="10"/>
        <v>D</v>
      </c>
      <c r="W22" s="3" t="str">
        <f t="shared" si="11"/>
        <v>1,0</v>
      </c>
      <c r="X22" s="83">
        <v>6.4</v>
      </c>
      <c r="Y22" s="11" t="str">
        <f t="shared" si="12"/>
        <v>C</v>
      </c>
      <c r="Z22" s="3" t="str">
        <f t="shared" si="13"/>
        <v>2,0</v>
      </c>
      <c r="AA22" s="83">
        <v>8</v>
      </c>
      <c r="AB22" s="11" t="str">
        <f t="shared" si="14"/>
        <v>B+</v>
      </c>
      <c r="AC22" s="3" t="str">
        <f t="shared" si="15"/>
        <v>3,5</v>
      </c>
      <c r="AD22" s="83">
        <v>7.4</v>
      </c>
      <c r="AE22" s="11" t="str">
        <f t="shared" si="16"/>
        <v>B</v>
      </c>
      <c r="AF22" s="3" t="str">
        <f t="shared" si="17"/>
        <v>3,0</v>
      </c>
      <c r="AG22" s="83">
        <v>8.4</v>
      </c>
      <c r="AH22" s="11" t="str">
        <f t="shared" si="18"/>
        <v>B+</v>
      </c>
      <c r="AI22" s="3" t="str">
        <f t="shared" si="19"/>
        <v>3,5</v>
      </c>
      <c r="AJ22" s="84">
        <f t="shared" si="20"/>
        <v>153.80000000000001</v>
      </c>
      <c r="AK22" s="10">
        <f t="shared" si="21"/>
        <v>7.3238095238095244</v>
      </c>
      <c r="AL22" s="84">
        <f t="shared" si="22"/>
        <v>60.5</v>
      </c>
      <c r="AM22" s="10">
        <f t="shared" si="23"/>
        <v>2.8809523809523809</v>
      </c>
      <c r="AN22" s="73" t="str">
        <f>VLOOKUP(B22,Tổng!$B$7:$V$79,21,0)</f>
        <v>Đợt 1</v>
      </c>
    </row>
    <row r="23" spans="1:41">
      <c r="A23" s="81" t="s">
        <v>61</v>
      </c>
      <c r="B23" s="81" t="s">
        <v>89</v>
      </c>
      <c r="C23" s="82" t="s">
        <v>90</v>
      </c>
      <c r="D23" s="82" t="s">
        <v>86</v>
      </c>
      <c r="E23" s="81" t="s">
        <v>91</v>
      </c>
      <c r="F23" s="83">
        <v>7.7</v>
      </c>
      <c r="G23" s="11" t="str">
        <f t="shared" si="0"/>
        <v>B</v>
      </c>
      <c r="H23" s="3" t="str">
        <f t="shared" si="1"/>
        <v>3,0</v>
      </c>
      <c r="I23" s="83">
        <v>7</v>
      </c>
      <c r="J23" s="11" t="str">
        <f t="shared" si="2"/>
        <v>B</v>
      </c>
      <c r="K23" s="3" t="str">
        <f t="shared" si="3"/>
        <v>3,0</v>
      </c>
      <c r="L23" s="83">
        <v>8</v>
      </c>
      <c r="M23" s="11" t="str">
        <f t="shared" si="4"/>
        <v>B+</v>
      </c>
      <c r="N23" s="3" t="str">
        <f t="shared" si="5"/>
        <v>3,5</v>
      </c>
      <c r="O23" s="83">
        <v>7.8</v>
      </c>
      <c r="P23" s="11" t="str">
        <f t="shared" si="6"/>
        <v>B</v>
      </c>
      <c r="Q23" s="3" t="str">
        <f t="shared" si="7"/>
        <v>3,0</v>
      </c>
      <c r="R23" s="83">
        <v>7.9</v>
      </c>
      <c r="S23" s="11" t="str">
        <f t="shared" si="8"/>
        <v>B</v>
      </c>
      <c r="T23" s="3" t="str">
        <f t="shared" si="9"/>
        <v>3,0</v>
      </c>
      <c r="U23" s="83">
        <v>4.2</v>
      </c>
      <c r="V23" s="11" t="str">
        <f t="shared" si="10"/>
        <v>D</v>
      </c>
      <c r="W23" s="3" t="str">
        <f t="shared" si="11"/>
        <v>1,0</v>
      </c>
      <c r="X23" s="83">
        <v>8.4</v>
      </c>
      <c r="Y23" s="11" t="str">
        <f t="shared" si="12"/>
        <v>B+</v>
      </c>
      <c r="Z23" s="3" t="str">
        <f t="shared" si="13"/>
        <v>3,5</v>
      </c>
      <c r="AA23" s="83">
        <v>8</v>
      </c>
      <c r="AB23" s="11" t="str">
        <f t="shared" si="14"/>
        <v>B+</v>
      </c>
      <c r="AC23" s="3" t="str">
        <f t="shared" si="15"/>
        <v>3,5</v>
      </c>
      <c r="AD23" s="83">
        <v>7.4</v>
      </c>
      <c r="AE23" s="11" t="str">
        <f t="shared" si="16"/>
        <v>B</v>
      </c>
      <c r="AF23" s="3" t="str">
        <f t="shared" si="17"/>
        <v>3,0</v>
      </c>
      <c r="AG23" s="83">
        <v>9</v>
      </c>
      <c r="AH23" s="11" t="str">
        <f t="shared" si="18"/>
        <v>A</v>
      </c>
      <c r="AI23" s="3" t="str">
        <f t="shared" si="19"/>
        <v>3,8</v>
      </c>
      <c r="AJ23" s="84">
        <f t="shared" si="20"/>
        <v>159.80000000000001</v>
      </c>
      <c r="AK23" s="10">
        <f t="shared" si="21"/>
        <v>7.60952380952381</v>
      </c>
      <c r="AL23" s="84">
        <f t="shared" si="22"/>
        <v>64.400000000000006</v>
      </c>
      <c r="AM23" s="10">
        <f t="shared" si="23"/>
        <v>3.0666666666666669</v>
      </c>
      <c r="AN23" s="73" t="str">
        <f>VLOOKUP(B23,Tổng!$B$7:$V$79,21,0)</f>
        <v>Đợt 1</v>
      </c>
    </row>
    <row r="24" spans="1:41">
      <c r="A24" s="81" t="s">
        <v>62</v>
      </c>
      <c r="B24" s="81" t="s">
        <v>93</v>
      </c>
      <c r="C24" s="82" t="s">
        <v>94</v>
      </c>
      <c r="D24" s="82" t="s">
        <v>86</v>
      </c>
      <c r="E24" s="81" t="s">
        <v>95</v>
      </c>
      <c r="F24" s="83">
        <v>7.1</v>
      </c>
      <c r="G24" s="11" t="str">
        <f t="shared" si="0"/>
        <v>B</v>
      </c>
      <c r="H24" s="3" t="str">
        <f t="shared" si="1"/>
        <v>3,0</v>
      </c>
      <c r="I24" s="83">
        <v>7</v>
      </c>
      <c r="J24" s="11" t="str">
        <f t="shared" si="2"/>
        <v>B</v>
      </c>
      <c r="K24" s="3" t="str">
        <f t="shared" si="3"/>
        <v>3,0</v>
      </c>
      <c r="L24" s="83">
        <v>8</v>
      </c>
      <c r="M24" s="11" t="str">
        <f t="shared" si="4"/>
        <v>B+</v>
      </c>
      <c r="N24" s="3" t="str">
        <f t="shared" si="5"/>
        <v>3,5</v>
      </c>
      <c r="O24" s="83">
        <v>6.6</v>
      </c>
      <c r="P24" s="11" t="str">
        <f t="shared" si="6"/>
        <v>C+</v>
      </c>
      <c r="Q24" s="3" t="str">
        <f t="shared" si="7"/>
        <v>2,5</v>
      </c>
      <c r="R24" s="83">
        <v>7</v>
      </c>
      <c r="S24" s="11" t="str">
        <f t="shared" si="8"/>
        <v>B</v>
      </c>
      <c r="T24" s="3" t="str">
        <f t="shared" si="9"/>
        <v>3,0</v>
      </c>
      <c r="U24" s="86">
        <v>3.6</v>
      </c>
      <c r="V24" s="48" t="str">
        <f t="shared" si="10"/>
        <v>F</v>
      </c>
      <c r="W24" s="3" t="str">
        <f t="shared" si="11"/>
        <v>0,0</v>
      </c>
      <c r="X24" s="83">
        <v>7.9</v>
      </c>
      <c r="Y24" s="11" t="str">
        <f t="shared" si="12"/>
        <v>B</v>
      </c>
      <c r="Z24" s="3" t="str">
        <f t="shared" si="13"/>
        <v>3,0</v>
      </c>
      <c r="AA24" s="83">
        <v>8.6</v>
      </c>
      <c r="AB24" s="11" t="str">
        <f t="shared" si="14"/>
        <v>A</v>
      </c>
      <c r="AC24" s="3" t="str">
        <f t="shared" si="15"/>
        <v>3,8</v>
      </c>
      <c r="AD24" s="83">
        <v>7.4</v>
      </c>
      <c r="AE24" s="11" t="str">
        <f t="shared" si="16"/>
        <v>B</v>
      </c>
      <c r="AF24" s="3" t="str">
        <f t="shared" si="17"/>
        <v>3,0</v>
      </c>
      <c r="AG24" s="83">
        <v>8.4</v>
      </c>
      <c r="AH24" s="11" t="str">
        <f t="shared" si="18"/>
        <v>B+</v>
      </c>
      <c r="AI24" s="3" t="str">
        <f t="shared" si="19"/>
        <v>3,5</v>
      </c>
      <c r="AJ24" s="84">
        <f t="shared" si="20"/>
        <v>151.60000000000002</v>
      </c>
      <c r="AK24" s="10">
        <f t="shared" si="21"/>
        <v>7.21904761904762</v>
      </c>
      <c r="AL24" s="84">
        <f t="shared" si="22"/>
        <v>60.1</v>
      </c>
      <c r="AM24" s="10">
        <f t="shared" si="23"/>
        <v>2.861904761904762</v>
      </c>
      <c r="AN24" s="73">
        <f>VLOOKUP(B24,Tổng!$B$7:$V$79,21,0)</f>
        <v>0</v>
      </c>
      <c r="AO24" s="73" t="s">
        <v>407</v>
      </c>
    </row>
    <row r="25" spans="1:41">
      <c r="A25" s="81" t="s">
        <v>64</v>
      </c>
      <c r="B25" s="81" t="s">
        <v>97</v>
      </c>
      <c r="C25" s="82" t="s">
        <v>98</v>
      </c>
      <c r="D25" s="82" t="s">
        <v>99</v>
      </c>
      <c r="E25" s="81" t="s">
        <v>100</v>
      </c>
      <c r="F25" s="83">
        <v>7.7</v>
      </c>
      <c r="G25" s="11" t="str">
        <f t="shared" si="0"/>
        <v>B</v>
      </c>
      <c r="H25" s="3" t="str">
        <f t="shared" si="1"/>
        <v>3,0</v>
      </c>
      <c r="I25" s="83">
        <v>7</v>
      </c>
      <c r="J25" s="11" t="str">
        <f t="shared" si="2"/>
        <v>B</v>
      </c>
      <c r="K25" s="3" t="str">
        <f t="shared" si="3"/>
        <v>3,0</v>
      </c>
      <c r="L25" s="83">
        <v>8</v>
      </c>
      <c r="M25" s="11" t="str">
        <f t="shared" si="4"/>
        <v>B+</v>
      </c>
      <c r="N25" s="3" t="str">
        <f t="shared" si="5"/>
        <v>3,5</v>
      </c>
      <c r="O25" s="83">
        <v>7.8</v>
      </c>
      <c r="P25" s="11" t="str">
        <f t="shared" si="6"/>
        <v>B</v>
      </c>
      <c r="Q25" s="3" t="str">
        <f t="shared" si="7"/>
        <v>3,0</v>
      </c>
      <c r="R25" s="83">
        <v>7.3</v>
      </c>
      <c r="S25" s="11" t="str">
        <f t="shared" si="8"/>
        <v>B</v>
      </c>
      <c r="T25" s="3" t="str">
        <f t="shared" si="9"/>
        <v>3,0</v>
      </c>
      <c r="U25" s="83">
        <v>7.4</v>
      </c>
      <c r="V25" s="11" t="str">
        <f t="shared" si="10"/>
        <v>B</v>
      </c>
      <c r="W25" s="3" t="str">
        <f t="shared" si="11"/>
        <v>3,0</v>
      </c>
      <c r="X25" s="83">
        <v>7.4</v>
      </c>
      <c r="Y25" s="11" t="str">
        <f t="shared" si="12"/>
        <v>B</v>
      </c>
      <c r="Z25" s="3" t="str">
        <f t="shared" si="13"/>
        <v>3,0</v>
      </c>
      <c r="AA25" s="83">
        <v>8</v>
      </c>
      <c r="AB25" s="11" t="str">
        <f t="shared" si="14"/>
        <v>B+</v>
      </c>
      <c r="AC25" s="3" t="str">
        <f t="shared" si="15"/>
        <v>3,5</v>
      </c>
      <c r="AD25" s="83">
        <v>7.4</v>
      </c>
      <c r="AE25" s="11" t="str">
        <f t="shared" si="16"/>
        <v>B</v>
      </c>
      <c r="AF25" s="3" t="str">
        <f t="shared" si="17"/>
        <v>3,0</v>
      </c>
      <c r="AG25" s="83">
        <v>8.4</v>
      </c>
      <c r="AH25" s="11" t="str">
        <f t="shared" si="18"/>
        <v>B+</v>
      </c>
      <c r="AI25" s="3" t="str">
        <f t="shared" si="19"/>
        <v>3,5</v>
      </c>
      <c r="AJ25" s="84">
        <f t="shared" si="20"/>
        <v>161.19999999999999</v>
      </c>
      <c r="AK25" s="10">
        <f t="shared" si="21"/>
        <v>7.6761904761904756</v>
      </c>
      <c r="AL25" s="84">
        <f t="shared" si="22"/>
        <v>66.5</v>
      </c>
      <c r="AM25" s="10">
        <f t="shared" si="23"/>
        <v>3.1666666666666665</v>
      </c>
      <c r="AN25" s="73" t="str">
        <f>VLOOKUP(B25,Tổng!$B$7:$V$79,21,0)</f>
        <v>Đợt 1</v>
      </c>
    </row>
    <row r="26" spans="1:41">
      <c r="A26" s="81" t="s">
        <v>67</v>
      </c>
      <c r="B26" s="81" t="s">
        <v>102</v>
      </c>
      <c r="C26" s="82" t="s">
        <v>103</v>
      </c>
      <c r="D26" s="82" t="s">
        <v>104</v>
      </c>
      <c r="E26" s="81" t="s">
        <v>105</v>
      </c>
      <c r="F26" s="83">
        <v>7.4</v>
      </c>
      <c r="G26" s="11" t="str">
        <f t="shared" si="0"/>
        <v>B</v>
      </c>
      <c r="H26" s="3" t="str">
        <f t="shared" si="1"/>
        <v>3,0</v>
      </c>
      <c r="I26" s="83">
        <v>7.6</v>
      </c>
      <c r="J26" s="11" t="str">
        <f t="shared" si="2"/>
        <v>B</v>
      </c>
      <c r="K26" s="3" t="str">
        <f t="shared" si="3"/>
        <v>3,0</v>
      </c>
      <c r="L26" s="83">
        <v>8</v>
      </c>
      <c r="M26" s="11" t="str">
        <f t="shared" si="4"/>
        <v>B+</v>
      </c>
      <c r="N26" s="3" t="str">
        <f t="shared" si="5"/>
        <v>3,5</v>
      </c>
      <c r="O26" s="83">
        <v>8.4</v>
      </c>
      <c r="P26" s="11" t="str">
        <f t="shared" si="6"/>
        <v>B+</v>
      </c>
      <c r="Q26" s="3" t="str">
        <f t="shared" si="7"/>
        <v>3,5</v>
      </c>
      <c r="R26" s="83">
        <v>7.3</v>
      </c>
      <c r="S26" s="11" t="str">
        <f t="shared" si="8"/>
        <v>B</v>
      </c>
      <c r="T26" s="3" t="str">
        <f t="shared" si="9"/>
        <v>3,0</v>
      </c>
      <c r="U26" s="83">
        <v>4.2</v>
      </c>
      <c r="V26" s="11" t="str">
        <f t="shared" si="10"/>
        <v>D</v>
      </c>
      <c r="W26" s="3" t="str">
        <f t="shared" si="11"/>
        <v>1,0</v>
      </c>
      <c r="X26" s="83">
        <v>8.3000000000000007</v>
      </c>
      <c r="Y26" s="11" t="str">
        <f t="shared" si="12"/>
        <v>B+</v>
      </c>
      <c r="Z26" s="3" t="str">
        <f t="shared" si="13"/>
        <v>3,5</v>
      </c>
      <c r="AA26" s="83">
        <v>8</v>
      </c>
      <c r="AB26" s="11" t="str">
        <f t="shared" si="14"/>
        <v>B+</v>
      </c>
      <c r="AC26" s="3" t="str">
        <f t="shared" si="15"/>
        <v>3,5</v>
      </c>
      <c r="AD26" s="83">
        <v>7.4</v>
      </c>
      <c r="AE26" s="11" t="str">
        <f t="shared" si="16"/>
        <v>B</v>
      </c>
      <c r="AF26" s="3" t="str">
        <f t="shared" si="17"/>
        <v>3,0</v>
      </c>
      <c r="AG26" s="83">
        <v>8.4</v>
      </c>
      <c r="AH26" s="11" t="str">
        <f t="shared" si="18"/>
        <v>B+</v>
      </c>
      <c r="AI26" s="3" t="str">
        <f t="shared" si="19"/>
        <v>3,5</v>
      </c>
      <c r="AJ26" s="84">
        <f t="shared" si="20"/>
        <v>158.40000000000003</v>
      </c>
      <c r="AK26" s="10">
        <f t="shared" si="21"/>
        <v>7.5428571428571445</v>
      </c>
      <c r="AL26" s="84">
        <f t="shared" si="22"/>
        <v>64.5</v>
      </c>
      <c r="AM26" s="10">
        <f t="shared" si="23"/>
        <v>3.0714285714285716</v>
      </c>
      <c r="AN26" s="73" t="str">
        <f>VLOOKUP(B26,Tổng!$B$7:$V$79,21,0)</f>
        <v>Đợt 1</v>
      </c>
    </row>
    <row r="27" spans="1:41">
      <c r="A27" s="81" t="s">
        <v>72</v>
      </c>
      <c r="B27" s="81" t="s">
        <v>107</v>
      </c>
      <c r="C27" s="82" t="s">
        <v>108</v>
      </c>
      <c r="D27" s="82" t="s">
        <v>109</v>
      </c>
      <c r="E27" s="81" t="s">
        <v>110</v>
      </c>
      <c r="F27" s="83">
        <v>4.3</v>
      </c>
      <c r="G27" s="11" t="str">
        <f t="shared" si="0"/>
        <v>D</v>
      </c>
      <c r="H27" s="3" t="str">
        <f t="shared" si="1"/>
        <v>1,0</v>
      </c>
      <c r="I27" s="83">
        <v>7</v>
      </c>
      <c r="J27" s="11" t="str">
        <f t="shared" si="2"/>
        <v>B</v>
      </c>
      <c r="K27" s="3" t="str">
        <f t="shared" si="3"/>
        <v>3,0</v>
      </c>
      <c r="L27" s="83">
        <v>6.8</v>
      </c>
      <c r="M27" s="11" t="str">
        <f t="shared" si="4"/>
        <v>C+</v>
      </c>
      <c r="N27" s="3" t="str">
        <f t="shared" si="5"/>
        <v>2,5</v>
      </c>
      <c r="O27" s="83">
        <v>7.2</v>
      </c>
      <c r="P27" s="11" t="str">
        <f t="shared" si="6"/>
        <v>B</v>
      </c>
      <c r="Q27" s="3" t="str">
        <f t="shared" si="7"/>
        <v>3,0</v>
      </c>
      <c r="R27" s="83">
        <v>5.7</v>
      </c>
      <c r="S27" s="11" t="str">
        <f t="shared" si="8"/>
        <v>C</v>
      </c>
      <c r="T27" s="3" t="str">
        <f t="shared" si="9"/>
        <v>2,0</v>
      </c>
      <c r="U27" s="83">
        <v>5.2</v>
      </c>
      <c r="V27" s="11" t="str">
        <f t="shared" si="10"/>
        <v>D+</v>
      </c>
      <c r="W27" s="3" t="str">
        <f t="shared" si="11"/>
        <v>1,5</v>
      </c>
      <c r="X27" s="83">
        <v>7.7</v>
      </c>
      <c r="Y27" s="11" t="str">
        <f t="shared" si="12"/>
        <v>B</v>
      </c>
      <c r="Z27" s="3" t="str">
        <f t="shared" si="13"/>
        <v>3,0</v>
      </c>
      <c r="AA27" s="83">
        <v>8.6</v>
      </c>
      <c r="AB27" s="11" t="str">
        <f t="shared" si="14"/>
        <v>A</v>
      </c>
      <c r="AC27" s="3" t="str">
        <f t="shared" si="15"/>
        <v>3,8</v>
      </c>
      <c r="AD27" s="83">
        <v>6.8</v>
      </c>
      <c r="AE27" s="11" t="str">
        <f t="shared" si="16"/>
        <v>C+</v>
      </c>
      <c r="AF27" s="3" t="str">
        <f t="shared" si="17"/>
        <v>2,5</v>
      </c>
      <c r="AG27" s="83">
        <v>7.2</v>
      </c>
      <c r="AH27" s="11" t="str">
        <f t="shared" si="18"/>
        <v>B</v>
      </c>
      <c r="AI27" s="3" t="str">
        <f t="shared" si="19"/>
        <v>3,0</v>
      </c>
      <c r="AJ27" s="84">
        <f t="shared" si="20"/>
        <v>140.20000000000002</v>
      </c>
      <c r="AK27" s="10">
        <f t="shared" si="21"/>
        <v>6.6761904761904773</v>
      </c>
      <c r="AL27" s="84">
        <f t="shared" si="22"/>
        <v>53.6</v>
      </c>
      <c r="AM27" s="10">
        <f t="shared" si="23"/>
        <v>2.5523809523809526</v>
      </c>
      <c r="AN27" s="73" t="str">
        <f>VLOOKUP(B27,Tổng!$B$7:$V$79,21,0)</f>
        <v>Đợt 1</v>
      </c>
    </row>
    <row r="28" spans="1:41">
      <c r="A28" s="81" t="s">
        <v>74</v>
      </c>
      <c r="B28" s="81" t="s">
        <v>112</v>
      </c>
      <c r="C28" s="82" t="s">
        <v>113</v>
      </c>
      <c r="D28" s="82" t="s">
        <v>114</v>
      </c>
      <c r="E28" s="81" t="s">
        <v>115</v>
      </c>
      <c r="F28" s="83">
        <v>8.5</v>
      </c>
      <c r="G28" s="11" t="str">
        <f t="shared" si="0"/>
        <v>A</v>
      </c>
      <c r="H28" s="3" t="str">
        <f t="shared" si="1"/>
        <v>3,8</v>
      </c>
      <c r="I28" s="83">
        <v>7</v>
      </c>
      <c r="J28" s="11" t="str">
        <f t="shared" si="2"/>
        <v>B</v>
      </c>
      <c r="K28" s="3" t="str">
        <f t="shared" si="3"/>
        <v>3,0</v>
      </c>
      <c r="L28" s="83">
        <v>8</v>
      </c>
      <c r="M28" s="11" t="str">
        <f t="shared" si="4"/>
        <v>B+</v>
      </c>
      <c r="N28" s="3" t="str">
        <f t="shared" si="5"/>
        <v>3,5</v>
      </c>
      <c r="O28" s="83">
        <v>7.8</v>
      </c>
      <c r="P28" s="11" t="str">
        <f t="shared" si="6"/>
        <v>B</v>
      </c>
      <c r="Q28" s="3" t="str">
        <f t="shared" si="7"/>
        <v>3,0</v>
      </c>
      <c r="R28" s="83">
        <v>8.5</v>
      </c>
      <c r="S28" s="11" t="str">
        <f t="shared" si="8"/>
        <v>A</v>
      </c>
      <c r="T28" s="3" t="str">
        <f t="shared" si="9"/>
        <v>3,8</v>
      </c>
      <c r="U28" s="83">
        <v>6.4</v>
      </c>
      <c r="V28" s="11" t="str">
        <f t="shared" si="10"/>
        <v>C</v>
      </c>
      <c r="W28" s="3" t="str">
        <f t="shared" si="11"/>
        <v>2,0</v>
      </c>
      <c r="X28" s="83">
        <v>7.3</v>
      </c>
      <c r="Y28" s="11" t="str">
        <f t="shared" si="12"/>
        <v>B</v>
      </c>
      <c r="Z28" s="3" t="str">
        <f t="shared" si="13"/>
        <v>3,0</v>
      </c>
      <c r="AA28" s="83">
        <v>8</v>
      </c>
      <c r="AB28" s="11" t="str">
        <f t="shared" si="14"/>
        <v>B+</v>
      </c>
      <c r="AC28" s="3" t="str">
        <f t="shared" si="15"/>
        <v>3,5</v>
      </c>
      <c r="AD28" s="83">
        <v>8</v>
      </c>
      <c r="AE28" s="11" t="str">
        <f t="shared" si="16"/>
        <v>B+</v>
      </c>
      <c r="AF28" s="3" t="str">
        <f t="shared" si="17"/>
        <v>3,5</v>
      </c>
      <c r="AG28" s="83">
        <v>8.4</v>
      </c>
      <c r="AH28" s="11" t="str">
        <f t="shared" si="18"/>
        <v>B+</v>
      </c>
      <c r="AI28" s="3" t="str">
        <f t="shared" si="19"/>
        <v>3,5</v>
      </c>
      <c r="AJ28" s="84">
        <f t="shared" si="20"/>
        <v>164.2</v>
      </c>
      <c r="AK28" s="10">
        <f t="shared" si="21"/>
        <v>7.8190476190476188</v>
      </c>
      <c r="AL28" s="84">
        <f t="shared" si="22"/>
        <v>68.7</v>
      </c>
      <c r="AM28" s="10">
        <f t="shared" si="23"/>
        <v>3.2714285714285714</v>
      </c>
      <c r="AN28" s="73" t="str">
        <f>VLOOKUP(B28,Tổng!$B$7:$V$79,21,0)</f>
        <v>Đợt 1</v>
      </c>
    </row>
    <row r="29" spans="1:41">
      <c r="A29" s="81" t="s">
        <v>78</v>
      </c>
      <c r="B29" s="81" t="s">
        <v>117</v>
      </c>
      <c r="C29" s="82" t="s">
        <v>118</v>
      </c>
      <c r="D29" s="82" t="s">
        <v>119</v>
      </c>
      <c r="E29" s="81" t="s">
        <v>120</v>
      </c>
      <c r="F29" s="83">
        <v>7.2</v>
      </c>
      <c r="G29" s="11" t="str">
        <f t="shared" si="0"/>
        <v>B</v>
      </c>
      <c r="H29" s="3" t="str">
        <f t="shared" si="1"/>
        <v>3,0</v>
      </c>
      <c r="I29" s="83">
        <v>7.6</v>
      </c>
      <c r="J29" s="11" t="str">
        <f t="shared" si="2"/>
        <v>B</v>
      </c>
      <c r="K29" s="3" t="str">
        <f t="shared" si="3"/>
        <v>3,0</v>
      </c>
      <c r="L29" s="83">
        <v>7.4</v>
      </c>
      <c r="M29" s="11" t="str">
        <f t="shared" si="4"/>
        <v>B</v>
      </c>
      <c r="N29" s="3" t="str">
        <f t="shared" si="5"/>
        <v>3,0</v>
      </c>
      <c r="O29" s="83">
        <v>7.8</v>
      </c>
      <c r="P29" s="11" t="str">
        <f t="shared" si="6"/>
        <v>B</v>
      </c>
      <c r="Q29" s="3" t="str">
        <f t="shared" si="7"/>
        <v>3,0</v>
      </c>
      <c r="R29" s="83">
        <v>7</v>
      </c>
      <c r="S29" s="11" t="str">
        <f t="shared" si="8"/>
        <v>B</v>
      </c>
      <c r="T29" s="3" t="str">
        <f t="shared" si="9"/>
        <v>3,0</v>
      </c>
      <c r="U29" s="83">
        <v>4.2</v>
      </c>
      <c r="V29" s="11" t="str">
        <f t="shared" si="10"/>
        <v>D</v>
      </c>
      <c r="W29" s="3" t="str">
        <f t="shared" si="11"/>
        <v>1,0</v>
      </c>
      <c r="X29" s="83">
        <v>7.9</v>
      </c>
      <c r="Y29" s="11" t="str">
        <f t="shared" si="12"/>
        <v>B</v>
      </c>
      <c r="Z29" s="3" t="str">
        <f t="shared" si="13"/>
        <v>3,0</v>
      </c>
      <c r="AA29" s="83">
        <v>8.4</v>
      </c>
      <c r="AB29" s="11" t="str">
        <f t="shared" si="14"/>
        <v>B+</v>
      </c>
      <c r="AC29" s="3" t="str">
        <f t="shared" si="15"/>
        <v>3,5</v>
      </c>
      <c r="AD29" s="83">
        <v>7.4</v>
      </c>
      <c r="AE29" s="11" t="str">
        <f t="shared" si="16"/>
        <v>B</v>
      </c>
      <c r="AF29" s="3" t="str">
        <f t="shared" si="17"/>
        <v>3,0</v>
      </c>
      <c r="AG29" s="83">
        <v>8.4</v>
      </c>
      <c r="AH29" s="11" t="str">
        <f t="shared" si="18"/>
        <v>B+</v>
      </c>
      <c r="AI29" s="3" t="str">
        <f t="shared" si="19"/>
        <v>3,5</v>
      </c>
      <c r="AJ29" s="84">
        <f t="shared" si="20"/>
        <v>155</v>
      </c>
      <c r="AK29" s="10">
        <f t="shared" si="21"/>
        <v>7.3809523809523814</v>
      </c>
      <c r="AL29" s="84">
        <f t="shared" si="22"/>
        <v>61.5</v>
      </c>
      <c r="AM29" s="10">
        <f t="shared" si="23"/>
        <v>2.9285714285714284</v>
      </c>
      <c r="AN29" s="73" t="str">
        <f>VLOOKUP(B29,Tổng!$B$7:$V$79,21,0)</f>
        <v>Đợt 1</v>
      </c>
    </row>
    <row r="30" spans="1:41">
      <c r="A30" s="81" t="s">
        <v>83</v>
      </c>
      <c r="B30" s="81" t="s">
        <v>122</v>
      </c>
      <c r="C30" s="82" t="s">
        <v>123</v>
      </c>
      <c r="D30" s="82" t="s">
        <v>119</v>
      </c>
      <c r="E30" s="81" t="s">
        <v>124</v>
      </c>
      <c r="F30" s="83">
        <v>7.1</v>
      </c>
      <c r="G30" s="11" t="str">
        <f t="shared" si="0"/>
        <v>B</v>
      </c>
      <c r="H30" s="3" t="str">
        <f t="shared" si="1"/>
        <v>3,0</v>
      </c>
      <c r="I30" s="83">
        <v>7.6</v>
      </c>
      <c r="J30" s="11" t="str">
        <f t="shared" si="2"/>
        <v>B</v>
      </c>
      <c r="K30" s="3" t="str">
        <f t="shared" si="3"/>
        <v>3,0</v>
      </c>
      <c r="L30" s="83">
        <v>7.4</v>
      </c>
      <c r="M30" s="11" t="str">
        <f t="shared" si="4"/>
        <v>B</v>
      </c>
      <c r="N30" s="3" t="str">
        <f t="shared" si="5"/>
        <v>3,0</v>
      </c>
      <c r="O30" s="83">
        <v>9</v>
      </c>
      <c r="P30" s="11" t="str">
        <f t="shared" si="6"/>
        <v>A</v>
      </c>
      <c r="Q30" s="3" t="str">
        <f t="shared" si="7"/>
        <v>3,8</v>
      </c>
      <c r="R30" s="83">
        <v>7.9</v>
      </c>
      <c r="S30" s="11" t="str">
        <f t="shared" si="8"/>
        <v>B</v>
      </c>
      <c r="T30" s="3" t="str">
        <f t="shared" si="9"/>
        <v>3,0</v>
      </c>
      <c r="U30" s="83">
        <v>7.4</v>
      </c>
      <c r="V30" s="11" t="str">
        <f t="shared" si="10"/>
        <v>B</v>
      </c>
      <c r="W30" s="3" t="str">
        <f t="shared" si="11"/>
        <v>3,0</v>
      </c>
      <c r="X30" s="83">
        <v>8.3000000000000007</v>
      </c>
      <c r="Y30" s="11" t="str">
        <f t="shared" si="12"/>
        <v>B+</v>
      </c>
      <c r="Z30" s="3" t="str">
        <f t="shared" si="13"/>
        <v>3,5</v>
      </c>
      <c r="AA30" s="83">
        <v>8</v>
      </c>
      <c r="AB30" s="11" t="str">
        <f t="shared" si="14"/>
        <v>B+</v>
      </c>
      <c r="AC30" s="3" t="str">
        <f t="shared" si="15"/>
        <v>3,5</v>
      </c>
      <c r="AD30" s="83">
        <v>7.4</v>
      </c>
      <c r="AE30" s="11" t="str">
        <f t="shared" si="16"/>
        <v>B</v>
      </c>
      <c r="AF30" s="3" t="str">
        <f t="shared" si="17"/>
        <v>3,0</v>
      </c>
      <c r="AG30" s="83">
        <v>8.4</v>
      </c>
      <c r="AH30" s="11" t="str">
        <f t="shared" si="18"/>
        <v>B+</v>
      </c>
      <c r="AI30" s="3" t="str">
        <f t="shared" si="19"/>
        <v>3,5</v>
      </c>
      <c r="AJ30" s="84">
        <f t="shared" si="20"/>
        <v>165.40000000000003</v>
      </c>
      <c r="AK30" s="10">
        <f t="shared" si="21"/>
        <v>7.8761904761904775</v>
      </c>
      <c r="AL30" s="84">
        <f t="shared" si="22"/>
        <v>68.099999999999994</v>
      </c>
      <c r="AM30" s="10">
        <f t="shared" si="23"/>
        <v>3.2428571428571424</v>
      </c>
      <c r="AN30" s="73" t="str">
        <f>VLOOKUP(B30,Tổng!$B$7:$V$79,21,0)</f>
        <v>Đợt 1</v>
      </c>
    </row>
    <row r="31" spans="1:41">
      <c r="A31" s="81" t="s">
        <v>88</v>
      </c>
      <c r="B31" s="81" t="s">
        <v>126</v>
      </c>
      <c r="C31" s="82" t="s">
        <v>127</v>
      </c>
      <c r="D31" s="82" t="s">
        <v>119</v>
      </c>
      <c r="E31" s="81" t="s">
        <v>128</v>
      </c>
      <c r="F31" s="83">
        <v>7.4</v>
      </c>
      <c r="G31" s="11" t="str">
        <f t="shared" si="0"/>
        <v>B</v>
      </c>
      <c r="H31" s="3" t="str">
        <f t="shared" si="1"/>
        <v>3,0</v>
      </c>
      <c r="I31" s="83">
        <v>6.7</v>
      </c>
      <c r="J31" s="11" t="str">
        <f t="shared" si="2"/>
        <v>C+</v>
      </c>
      <c r="K31" s="3" t="str">
        <f t="shared" si="3"/>
        <v>2,5</v>
      </c>
      <c r="L31" s="83">
        <v>8</v>
      </c>
      <c r="M31" s="11" t="str">
        <f t="shared" si="4"/>
        <v>B+</v>
      </c>
      <c r="N31" s="3" t="str">
        <f t="shared" si="5"/>
        <v>3,5</v>
      </c>
      <c r="O31" s="83">
        <v>8.4</v>
      </c>
      <c r="P31" s="11" t="str">
        <f t="shared" si="6"/>
        <v>B+</v>
      </c>
      <c r="Q31" s="3" t="str">
        <f t="shared" si="7"/>
        <v>3,5</v>
      </c>
      <c r="R31" s="83">
        <v>6.4</v>
      </c>
      <c r="S31" s="11" t="str">
        <f t="shared" si="8"/>
        <v>C</v>
      </c>
      <c r="T31" s="3" t="str">
        <f t="shared" si="9"/>
        <v>2,0</v>
      </c>
      <c r="U31" s="83">
        <v>6.6</v>
      </c>
      <c r="V31" s="11" t="str">
        <f t="shared" si="10"/>
        <v>C+</v>
      </c>
      <c r="W31" s="3" t="str">
        <f t="shared" si="11"/>
        <v>2,5</v>
      </c>
      <c r="X31" s="83">
        <v>6.4</v>
      </c>
      <c r="Y31" s="11" t="str">
        <f t="shared" si="12"/>
        <v>C</v>
      </c>
      <c r="Z31" s="3" t="str">
        <f t="shared" si="13"/>
        <v>2,0</v>
      </c>
      <c r="AA31" s="83">
        <v>8</v>
      </c>
      <c r="AB31" s="11" t="str">
        <f t="shared" si="14"/>
        <v>B+</v>
      </c>
      <c r="AC31" s="3" t="str">
        <f t="shared" si="15"/>
        <v>3,5</v>
      </c>
      <c r="AD31" s="83">
        <v>7.4</v>
      </c>
      <c r="AE31" s="11" t="str">
        <f t="shared" si="16"/>
        <v>B</v>
      </c>
      <c r="AF31" s="3" t="str">
        <f t="shared" si="17"/>
        <v>3,0</v>
      </c>
      <c r="AG31" s="83">
        <v>7.8</v>
      </c>
      <c r="AH31" s="11" t="str">
        <f t="shared" si="18"/>
        <v>B</v>
      </c>
      <c r="AI31" s="3" t="str">
        <f t="shared" si="19"/>
        <v>3,0</v>
      </c>
      <c r="AJ31" s="84">
        <f t="shared" si="20"/>
        <v>154</v>
      </c>
      <c r="AK31" s="10">
        <f t="shared" si="21"/>
        <v>7.333333333333333</v>
      </c>
      <c r="AL31" s="84">
        <f t="shared" si="22"/>
        <v>60</v>
      </c>
      <c r="AM31" s="10">
        <f t="shared" si="23"/>
        <v>2.8571428571428572</v>
      </c>
      <c r="AN31" s="73">
        <f>VLOOKUP(B31,Tổng!$B$7:$V$79,21,0)</f>
        <v>0</v>
      </c>
    </row>
    <row r="32" spans="1:41">
      <c r="A32" s="81" t="s">
        <v>92</v>
      </c>
      <c r="B32" s="81" t="s">
        <v>132</v>
      </c>
      <c r="C32" s="82" t="s">
        <v>133</v>
      </c>
      <c r="D32" s="82" t="s">
        <v>130</v>
      </c>
      <c r="E32" s="81" t="s">
        <v>134</v>
      </c>
      <c r="F32" s="83">
        <v>7.2</v>
      </c>
      <c r="G32" s="11" t="str">
        <f t="shared" si="0"/>
        <v>B</v>
      </c>
      <c r="H32" s="3" t="str">
        <f t="shared" si="1"/>
        <v>3,0</v>
      </c>
      <c r="I32" s="83">
        <v>7</v>
      </c>
      <c r="J32" s="11" t="str">
        <f t="shared" si="2"/>
        <v>B</v>
      </c>
      <c r="K32" s="3" t="str">
        <f t="shared" si="3"/>
        <v>3,0</v>
      </c>
      <c r="L32" s="83">
        <v>8</v>
      </c>
      <c r="M32" s="11" t="str">
        <f t="shared" si="4"/>
        <v>B+</v>
      </c>
      <c r="N32" s="3" t="str">
        <f t="shared" si="5"/>
        <v>3,5</v>
      </c>
      <c r="O32" s="83">
        <v>8.4</v>
      </c>
      <c r="P32" s="11" t="str">
        <f t="shared" si="6"/>
        <v>B+</v>
      </c>
      <c r="Q32" s="3" t="str">
        <f t="shared" si="7"/>
        <v>3,5</v>
      </c>
      <c r="R32" s="83">
        <v>6.1</v>
      </c>
      <c r="S32" s="11" t="str">
        <f t="shared" si="8"/>
        <v>C</v>
      </c>
      <c r="T32" s="3" t="str">
        <f t="shared" si="9"/>
        <v>2,0</v>
      </c>
      <c r="U32" s="83">
        <v>5.8</v>
      </c>
      <c r="V32" s="11" t="str">
        <f t="shared" si="10"/>
        <v>C</v>
      </c>
      <c r="W32" s="3" t="str">
        <f t="shared" si="11"/>
        <v>2,0</v>
      </c>
      <c r="X32" s="83">
        <v>6.8</v>
      </c>
      <c r="Y32" s="11" t="str">
        <f t="shared" si="12"/>
        <v>C+</v>
      </c>
      <c r="Z32" s="3" t="str">
        <f t="shared" si="13"/>
        <v>2,5</v>
      </c>
      <c r="AA32" s="83">
        <v>8</v>
      </c>
      <c r="AB32" s="11" t="str">
        <f t="shared" si="14"/>
        <v>B+</v>
      </c>
      <c r="AC32" s="3" t="str">
        <f t="shared" si="15"/>
        <v>3,5</v>
      </c>
      <c r="AD32" s="83">
        <v>7.4</v>
      </c>
      <c r="AE32" s="11" t="str">
        <f t="shared" si="16"/>
        <v>B</v>
      </c>
      <c r="AF32" s="3" t="str">
        <f t="shared" si="17"/>
        <v>3,0</v>
      </c>
      <c r="AG32" s="83">
        <v>8.4</v>
      </c>
      <c r="AH32" s="11" t="str">
        <f t="shared" si="18"/>
        <v>B+</v>
      </c>
      <c r="AI32" s="3" t="str">
        <f t="shared" si="19"/>
        <v>3,5</v>
      </c>
      <c r="AJ32" s="84">
        <f t="shared" si="20"/>
        <v>154.60000000000002</v>
      </c>
      <c r="AK32" s="10">
        <f t="shared" si="21"/>
        <v>7.3619047619047633</v>
      </c>
      <c r="AL32" s="84">
        <f t="shared" si="22"/>
        <v>62.5</v>
      </c>
      <c r="AM32" s="10">
        <f t="shared" si="23"/>
        <v>2.9761904761904763</v>
      </c>
      <c r="AN32" s="73" t="str">
        <f>VLOOKUP(B32,Tổng!$B$7:$V$79,21,0)</f>
        <v>Đợt 1</v>
      </c>
    </row>
    <row r="33" spans="1:41" s="96" customFormat="1">
      <c r="A33" s="93" t="s">
        <v>96</v>
      </c>
      <c r="B33" s="93" t="s">
        <v>136</v>
      </c>
      <c r="C33" s="94" t="s">
        <v>137</v>
      </c>
      <c r="D33" s="94" t="s">
        <v>138</v>
      </c>
      <c r="E33" s="93" t="s">
        <v>139</v>
      </c>
      <c r="F33" s="86">
        <v>3.2</v>
      </c>
      <c r="G33" s="48" t="str">
        <f t="shared" si="0"/>
        <v>F</v>
      </c>
      <c r="H33" s="3" t="str">
        <f t="shared" si="1"/>
        <v>0,0</v>
      </c>
      <c r="I33" s="86">
        <v>0</v>
      </c>
      <c r="J33" s="48" t="str">
        <f t="shared" si="2"/>
        <v>F</v>
      </c>
      <c r="K33" s="3" t="str">
        <f t="shared" si="3"/>
        <v>0,0</v>
      </c>
      <c r="L33" s="86">
        <v>3.2</v>
      </c>
      <c r="M33" s="48" t="str">
        <f t="shared" si="4"/>
        <v>F</v>
      </c>
      <c r="N33" s="3" t="str">
        <f t="shared" si="5"/>
        <v>0,0</v>
      </c>
      <c r="O33" s="86">
        <v>1.8</v>
      </c>
      <c r="P33" s="48" t="str">
        <f t="shared" si="6"/>
        <v>F</v>
      </c>
      <c r="Q33" s="3" t="str">
        <f t="shared" si="7"/>
        <v>0,0</v>
      </c>
      <c r="R33" s="86">
        <v>0</v>
      </c>
      <c r="S33" s="48" t="str">
        <f t="shared" si="8"/>
        <v>F</v>
      </c>
      <c r="T33" s="3" t="str">
        <f t="shared" si="9"/>
        <v>0,0</v>
      </c>
      <c r="U33" s="86">
        <v>0</v>
      </c>
      <c r="V33" s="48" t="str">
        <f t="shared" si="10"/>
        <v>F</v>
      </c>
      <c r="W33" s="3" t="str">
        <f t="shared" si="11"/>
        <v>0,0</v>
      </c>
      <c r="X33" s="86">
        <v>0</v>
      </c>
      <c r="Y33" s="48" t="str">
        <f t="shared" si="12"/>
        <v>F</v>
      </c>
      <c r="Z33" s="3" t="str">
        <f t="shared" si="13"/>
        <v>0,0</v>
      </c>
      <c r="AA33" s="86">
        <v>0</v>
      </c>
      <c r="AB33" s="48" t="str">
        <f t="shared" si="14"/>
        <v>F</v>
      </c>
      <c r="AC33" s="3" t="str">
        <f t="shared" si="15"/>
        <v>0,0</v>
      </c>
      <c r="AD33" s="86">
        <v>0</v>
      </c>
      <c r="AE33" s="48" t="str">
        <f t="shared" si="16"/>
        <v>F</v>
      </c>
      <c r="AF33" s="3" t="str">
        <f t="shared" si="17"/>
        <v>0,0</v>
      </c>
      <c r="AG33" s="86">
        <v>3.6</v>
      </c>
      <c r="AH33" s="48" t="str">
        <f t="shared" si="18"/>
        <v>F</v>
      </c>
      <c r="AI33" s="3" t="str">
        <f t="shared" si="19"/>
        <v>0,0</v>
      </c>
      <c r="AJ33" s="95">
        <f t="shared" si="20"/>
        <v>27.200000000000003</v>
      </c>
      <c r="AK33" s="50">
        <f t="shared" si="21"/>
        <v>1.2952380952380953</v>
      </c>
      <c r="AL33" s="95">
        <f t="shared" si="22"/>
        <v>0</v>
      </c>
      <c r="AM33" s="50">
        <f t="shared" si="23"/>
        <v>0</v>
      </c>
      <c r="AN33" s="96">
        <f>VLOOKUP(B33,Tổng!$B$7:$V$79,21,0)</f>
        <v>0</v>
      </c>
      <c r="AO33" s="51" t="s">
        <v>407</v>
      </c>
    </row>
    <row r="34" spans="1:41">
      <c r="A34" s="81" t="s">
        <v>101</v>
      </c>
      <c r="B34" s="81" t="s">
        <v>141</v>
      </c>
      <c r="C34" s="82" t="s">
        <v>142</v>
      </c>
      <c r="D34" s="82" t="s">
        <v>143</v>
      </c>
      <c r="E34" s="81" t="s">
        <v>144</v>
      </c>
      <c r="F34" s="83">
        <v>6.8</v>
      </c>
      <c r="G34" s="11" t="str">
        <f t="shared" si="0"/>
        <v>C+</v>
      </c>
      <c r="H34" s="3" t="str">
        <f t="shared" si="1"/>
        <v>2,5</v>
      </c>
      <c r="I34" s="83">
        <v>7.6</v>
      </c>
      <c r="J34" s="11" t="str">
        <f t="shared" si="2"/>
        <v>B</v>
      </c>
      <c r="K34" s="3" t="str">
        <f t="shared" si="3"/>
        <v>3,0</v>
      </c>
      <c r="L34" s="83">
        <v>7.4</v>
      </c>
      <c r="M34" s="11" t="str">
        <f t="shared" si="4"/>
        <v>B</v>
      </c>
      <c r="N34" s="3" t="str">
        <f t="shared" si="5"/>
        <v>3,0</v>
      </c>
      <c r="O34" s="83">
        <v>9</v>
      </c>
      <c r="P34" s="11" t="str">
        <f t="shared" si="6"/>
        <v>A</v>
      </c>
      <c r="Q34" s="3" t="str">
        <f t="shared" si="7"/>
        <v>3,8</v>
      </c>
      <c r="R34" s="83">
        <v>8.1</v>
      </c>
      <c r="S34" s="11" t="str">
        <f t="shared" si="8"/>
        <v>B+</v>
      </c>
      <c r="T34" s="3" t="str">
        <f t="shared" si="9"/>
        <v>3,5</v>
      </c>
      <c r="U34" s="83">
        <v>5.8</v>
      </c>
      <c r="V34" s="11" t="str">
        <f t="shared" si="10"/>
        <v>C</v>
      </c>
      <c r="W34" s="3" t="str">
        <f t="shared" si="11"/>
        <v>2,0</v>
      </c>
      <c r="X34" s="83">
        <v>8.6999999999999993</v>
      </c>
      <c r="Y34" s="11" t="str">
        <f t="shared" si="12"/>
        <v>A</v>
      </c>
      <c r="Z34" s="3" t="str">
        <f t="shared" si="13"/>
        <v>3,8</v>
      </c>
      <c r="AA34" s="83">
        <v>8</v>
      </c>
      <c r="AB34" s="11" t="str">
        <f t="shared" si="14"/>
        <v>B+</v>
      </c>
      <c r="AC34" s="3" t="str">
        <f t="shared" si="15"/>
        <v>3,5</v>
      </c>
      <c r="AD34" s="83">
        <v>7.4</v>
      </c>
      <c r="AE34" s="11" t="str">
        <f t="shared" si="16"/>
        <v>B</v>
      </c>
      <c r="AF34" s="3" t="str">
        <f t="shared" si="17"/>
        <v>3,0</v>
      </c>
      <c r="AG34" s="83">
        <v>9</v>
      </c>
      <c r="AH34" s="11" t="str">
        <f t="shared" si="18"/>
        <v>A</v>
      </c>
      <c r="AI34" s="3" t="str">
        <f t="shared" si="19"/>
        <v>3,8</v>
      </c>
      <c r="AJ34" s="84">
        <f t="shared" si="20"/>
        <v>164.6</v>
      </c>
      <c r="AK34" s="10">
        <f t="shared" si="21"/>
        <v>7.8380952380952378</v>
      </c>
      <c r="AL34" s="84">
        <f t="shared" si="22"/>
        <v>67.599999999999994</v>
      </c>
      <c r="AM34" s="10">
        <f t="shared" si="23"/>
        <v>3.2190476190476187</v>
      </c>
      <c r="AN34" s="73" t="str">
        <f>VLOOKUP(B34,Tổng!$B$7:$V$79,21,0)</f>
        <v>Đợt 1</v>
      </c>
    </row>
    <row r="35" spans="1:41">
      <c r="A35" s="81" t="s">
        <v>106</v>
      </c>
      <c r="B35" s="81" t="s">
        <v>146</v>
      </c>
      <c r="C35" s="82" t="s">
        <v>147</v>
      </c>
      <c r="D35" s="82" t="s">
        <v>148</v>
      </c>
      <c r="E35" s="81" t="s">
        <v>149</v>
      </c>
      <c r="F35" s="83">
        <v>7.2</v>
      </c>
      <c r="G35" s="11" t="str">
        <f t="shared" si="0"/>
        <v>B</v>
      </c>
      <c r="H35" s="3" t="str">
        <f t="shared" si="1"/>
        <v>3,0</v>
      </c>
      <c r="I35" s="83">
        <v>6.4</v>
      </c>
      <c r="J35" s="11" t="str">
        <f t="shared" si="2"/>
        <v>C</v>
      </c>
      <c r="K35" s="3" t="str">
        <f t="shared" si="3"/>
        <v>2,0</v>
      </c>
      <c r="L35" s="83">
        <v>8</v>
      </c>
      <c r="M35" s="11" t="str">
        <f t="shared" si="4"/>
        <v>B+</v>
      </c>
      <c r="N35" s="3" t="str">
        <f t="shared" si="5"/>
        <v>3,5</v>
      </c>
      <c r="O35" s="83">
        <v>8.4</v>
      </c>
      <c r="P35" s="11" t="str">
        <f t="shared" si="6"/>
        <v>B+</v>
      </c>
      <c r="Q35" s="3" t="str">
        <f t="shared" si="7"/>
        <v>3,5</v>
      </c>
      <c r="R35" s="83">
        <v>7.3</v>
      </c>
      <c r="S35" s="11" t="str">
        <f t="shared" si="8"/>
        <v>B</v>
      </c>
      <c r="T35" s="3" t="str">
        <f t="shared" si="9"/>
        <v>3,0</v>
      </c>
      <c r="U35" s="83">
        <v>8</v>
      </c>
      <c r="V35" s="11" t="str">
        <f t="shared" si="10"/>
        <v>B+</v>
      </c>
      <c r="W35" s="3" t="str">
        <f t="shared" si="11"/>
        <v>3,5</v>
      </c>
      <c r="X35" s="83">
        <v>8.3000000000000007</v>
      </c>
      <c r="Y35" s="11" t="str">
        <f t="shared" si="12"/>
        <v>B+</v>
      </c>
      <c r="Z35" s="3" t="str">
        <f t="shared" si="13"/>
        <v>3,5</v>
      </c>
      <c r="AA35" s="83">
        <v>8.4</v>
      </c>
      <c r="AB35" s="11" t="str">
        <f t="shared" si="14"/>
        <v>B+</v>
      </c>
      <c r="AC35" s="3" t="str">
        <f t="shared" si="15"/>
        <v>3,5</v>
      </c>
      <c r="AD35" s="83">
        <v>7.4</v>
      </c>
      <c r="AE35" s="11" t="str">
        <f t="shared" si="16"/>
        <v>B</v>
      </c>
      <c r="AF35" s="3" t="str">
        <f t="shared" si="17"/>
        <v>3,0</v>
      </c>
      <c r="AG35" s="83">
        <v>8.4</v>
      </c>
      <c r="AH35" s="11" t="str">
        <f t="shared" si="18"/>
        <v>B+</v>
      </c>
      <c r="AI35" s="3" t="str">
        <f t="shared" si="19"/>
        <v>3,5</v>
      </c>
      <c r="AJ35" s="84">
        <f t="shared" si="20"/>
        <v>164</v>
      </c>
      <c r="AK35" s="10">
        <f t="shared" si="21"/>
        <v>7.8095238095238093</v>
      </c>
      <c r="AL35" s="84">
        <f t="shared" si="22"/>
        <v>67.5</v>
      </c>
      <c r="AM35" s="10">
        <f t="shared" si="23"/>
        <v>3.2142857142857144</v>
      </c>
      <c r="AN35" s="73">
        <f>VLOOKUP(B35,Tổng!$B$7:$V$79,21,0)</f>
        <v>0</v>
      </c>
    </row>
    <row r="36" spans="1:41">
      <c r="A36" s="81" t="s">
        <v>111</v>
      </c>
      <c r="B36" s="81" t="s">
        <v>151</v>
      </c>
      <c r="C36" s="82" t="s">
        <v>152</v>
      </c>
      <c r="D36" s="82" t="s">
        <v>153</v>
      </c>
      <c r="E36" s="81" t="s">
        <v>154</v>
      </c>
      <c r="F36" s="83">
        <v>7.2</v>
      </c>
      <c r="G36" s="11" t="str">
        <f t="shared" si="0"/>
        <v>B</v>
      </c>
      <c r="H36" s="3" t="str">
        <f t="shared" si="1"/>
        <v>3,0</v>
      </c>
      <c r="I36" s="83">
        <v>7</v>
      </c>
      <c r="J36" s="11" t="str">
        <f t="shared" si="2"/>
        <v>B</v>
      </c>
      <c r="K36" s="3" t="str">
        <f t="shared" si="3"/>
        <v>3,0</v>
      </c>
      <c r="L36" s="83">
        <v>8</v>
      </c>
      <c r="M36" s="11" t="str">
        <f t="shared" si="4"/>
        <v>B+</v>
      </c>
      <c r="N36" s="3" t="str">
        <f t="shared" si="5"/>
        <v>3,5</v>
      </c>
      <c r="O36" s="83">
        <v>9</v>
      </c>
      <c r="P36" s="11" t="str">
        <f t="shared" si="6"/>
        <v>A</v>
      </c>
      <c r="Q36" s="3" t="str">
        <f t="shared" si="7"/>
        <v>3,8</v>
      </c>
      <c r="R36" s="83">
        <v>4.8</v>
      </c>
      <c r="S36" s="11" t="str">
        <f t="shared" si="8"/>
        <v>D</v>
      </c>
      <c r="T36" s="3" t="str">
        <f t="shared" si="9"/>
        <v>1,0</v>
      </c>
      <c r="U36" s="83">
        <v>7</v>
      </c>
      <c r="V36" s="11" t="str">
        <f t="shared" si="10"/>
        <v>B</v>
      </c>
      <c r="W36" s="3" t="str">
        <f t="shared" si="11"/>
        <v>3,0</v>
      </c>
      <c r="X36" s="83">
        <v>8.1999999999999993</v>
      </c>
      <c r="Y36" s="11" t="str">
        <f t="shared" si="12"/>
        <v>B+</v>
      </c>
      <c r="Z36" s="3" t="str">
        <f t="shared" si="13"/>
        <v>3,5</v>
      </c>
      <c r="AA36" s="83">
        <v>8.4</v>
      </c>
      <c r="AB36" s="11" t="str">
        <f t="shared" si="14"/>
        <v>B+</v>
      </c>
      <c r="AC36" s="3" t="str">
        <f t="shared" si="15"/>
        <v>3,5</v>
      </c>
      <c r="AD36" s="83">
        <v>4.2</v>
      </c>
      <c r="AE36" s="11" t="str">
        <f t="shared" si="16"/>
        <v>D</v>
      </c>
      <c r="AF36" s="3" t="str">
        <f t="shared" si="17"/>
        <v>1,0</v>
      </c>
      <c r="AG36" s="83">
        <v>9</v>
      </c>
      <c r="AH36" s="11" t="str">
        <f t="shared" si="18"/>
        <v>A</v>
      </c>
      <c r="AI36" s="3" t="str">
        <f t="shared" si="19"/>
        <v>3,8</v>
      </c>
      <c r="AJ36" s="84">
        <f t="shared" si="20"/>
        <v>154.60000000000002</v>
      </c>
      <c r="AK36" s="10">
        <f t="shared" si="21"/>
        <v>7.3619047619047633</v>
      </c>
      <c r="AL36" s="84">
        <f t="shared" si="22"/>
        <v>62</v>
      </c>
      <c r="AM36" s="10">
        <f t="shared" si="23"/>
        <v>2.9523809523809526</v>
      </c>
      <c r="AN36" s="73">
        <f>VLOOKUP(B36,Tổng!$B$7:$V$79,21,0)</f>
        <v>0</v>
      </c>
    </row>
    <row r="37" spans="1:41">
      <c r="A37" s="81" t="s">
        <v>116</v>
      </c>
      <c r="B37" s="81" t="s">
        <v>156</v>
      </c>
      <c r="C37" s="82" t="s">
        <v>157</v>
      </c>
      <c r="D37" s="82" t="s">
        <v>158</v>
      </c>
      <c r="E37" s="81" t="s">
        <v>159</v>
      </c>
      <c r="F37" s="83">
        <v>6.5</v>
      </c>
      <c r="G37" s="11" t="str">
        <f t="shared" si="0"/>
        <v>C+</v>
      </c>
      <c r="H37" s="3" t="str">
        <f t="shared" si="1"/>
        <v>2,5</v>
      </c>
      <c r="I37" s="83">
        <v>7</v>
      </c>
      <c r="J37" s="11" t="str">
        <f t="shared" si="2"/>
        <v>B</v>
      </c>
      <c r="K37" s="3" t="str">
        <f t="shared" si="3"/>
        <v>3,0</v>
      </c>
      <c r="L37" s="83">
        <v>7.4</v>
      </c>
      <c r="M37" s="11" t="str">
        <f t="shared" si="4"/>
        <v>B</v>
      </c>
      <c r="N37" s="3" t="str">
        <f t="shared" si="5"/>
        <v>3,0</v>
      </c>
      <c r="O37" s="83">
        <v>7.8</v>
      </c>
      <c r="P37" s="11" t="str">
        <f t="shared" si="6"/>
        <v>B</v>
      </c>
      <c r="Q37" s="3" t="str">
        <f t="shared" si="7"/>
        <v>3,0</v>
      </c>
      <c r="R37" s="83">
        <v>6.9</v>
      </c>
      <c r="S37" s="11" t="str">
        <f t="shared" si="8"/>
        <v>C+</v>
      </c>
      <c r="T37" s="3" t="str">
        <f t="shared" si="9"/>
        <v>2,5</v>
      </c>
      <c r="U37" s="83">
        <v>7.2</v>
      </c>
      <c r="V37" s="11" t="str">
        <f t="shared" si="10"/>
        <v>B</v>
      </c>
      <c r="W37" s="3" t="str">
        <f t="shared" si="11"/>
        <v>3,0</v>
      </c>
      <c r="X37" s="83">
        <v>7.9</v>
      </c>
      <c r="Y37" s="11" t="str">
        <f t="shared" si="12"/>
        <v>B</v>
      </c>
      <c r="Z37" s="3" t="str">
        <f t="shared" si="13"/>
        <v>3,0</v>
      </c>
      <c r="AA37" s="83">
        <v>8</v>
      </c>
      <c r="AB37" s="11" t="str">
        <f t="shared" si="14"/>
        <v>B+</v>
      </c>
      <c r="AC37" s="3" t="str">
        <f t="shared" si="15"/>
        <v>3,5</v>
      </c>
      <c r="AD37" s="83">
        <v>7.4</v>
      </c>
      <c r="AE37" s="11" t="str">
        <f t="shared" si="16"/>
        <v>B</v>
      </c>
      <c r="AF37" s="3" t="str">
        <f t="shared" si="17"/>
        <v>3,0</v>
      </c>
      <c r="AG37" s="83">
        <v>8.4</v>
      </c>
      <c r="AH37" s="11" t="str">
        <f t="shared" si="18"/>
        <v>B+</v>
      </c>
      <c r="AI37" s="3" t="str">
        <f t="shared" si="19"/>
        <v>3,5</v>
      </c>
      <c r="AJ37" s="84">
        <f t="shared" si="20"/>
        <v>157.40000000000003</v>
      </c>
      <c r="AK37" s="10">
        <f t="shared" si="21"/>
        <v>7.495238095238097</v>
      </c>
      <c r="AL37" s="84">
        <f t="shared" si="22"/>
        <v>63.5</v>
      </c>
      <c r="AM37" s="10">
        <f t="shared" si="23"/>
        <v>3.0238095238095237</v>
      </c>
      <c r="AN37" s="73" t="str">
        <f>VLOOKUP(B37,Tổng!$B$7:$V$79,21,0)</f>
        <v>Đợt 1</v>
      </c>
    </row>
    <row r="38" spans="1:41">
      <c r="A38" s="81" t="s">
        <v>121</v>
      </c>
      <c r="B38" s="81" t="s">
        <v>161</v>
      </c>
      <c r="C38" s="82" t="s">
        <v>147</v>
      </c>
      <c r="D38" s="82" t="s">
        <v>162</v>
      </c>
      <c r="E38" s="81" t="s">
        <v>163</v>
      </c>
      <c r="F38" s="83">
        <v>7.7</v>
      </c>
      <c r="G38" s="11" t="str">
        <f t="shared" si="0"/>
        <v>B</v>
      </c>
      <c r="H38" s="3" t="str">
        <f t="shared" si="1"/>
        <v>3,0</v>
      </c>
      <c r="I38" s="83">
        <v>7.9</v>
      </c>
      <c r="J38" s="11" t="str">
        <f t="shared" si="2"/>
        <v>B</v>
      </c>
      <c r="K38" s="3" t="str">
        <f t="shared" si="3"/>
        <v>3,0</v>
      </c>
      <c r="L38" s="83">
        <v>8</v>
      </c>
      <c r="M38" s="11" t="str">
        <f t="shared" si="4"/>
        <v>B+</v>
      </c>
      <c r="N38" s="3" t="str">
        <f t="shared" si="5"/>
        <v>3,5</v>
      </c>
      <c r="O38" s="83">
        <v>9</v>
      </c>
      <c r="P38" s="11" t="str">
        <f t="shared" si="6"/>
        <v>A</v>
      </c>
      <c r="Q38" s="3" t="str">
        <f t="shared" si="7"/>
        <v>3,8</v>
      </c>
      <c r="R38" s="83">
        <v>7.5</v>
      </c>
      <c r="S38" s="11" t="str">
        <f t="shared" si="8"/>
        <v>B</v>
      </c>
      <c r="T38" s="3" t="str">
        <f t="shared" si="9"/>
        <v>3,0</v>
      </c>
      <c r="U38" s="83">
        <v>7.2</v>
      </c>
      <c r="V38" s="11" t="str">
        <f t="shared" si="10"/>
        <v>B</v>
      </c>
      <c r="W38" s="3" t="str">
        <f t="shared" si="11"/>
        <v>3,0</v>
      </c>
      <c r="X38" s="83">
        <v>7.1</v>
      </c>
      <c r="Y38" s="11" t="str">
        <f t="shared" si="12"/>
        <v>B</v>
      </c>
      <c r="Z38" s="3" t="str">
        <f t="shared" si="13"/>
        <v>3,0</v>
      </c>
      <c r="AA38" s="83">
        <v>8</v>
      </c>
      <c r="AB38" s="11" t="str">
        <f t="shared" si="14"/>
        <v>B+</v>
      </c>
      <c r="AC38" s="3" t="str">
        <f t="shared" si="15"/>
        <v>3,5</v>
      </c>
      <c r="AD38" s="83">
        <v>8</v>
      </c>
      <c r="AE38" s="11" t="str">
        <f t="shared" si="16"/>
        <v>B+</v>
      </c>
      <c r="AF38" s="3" t="str">
        <f t="shared" si="17"/>
        <v>3,5</v>
      </c>
      <c r="AG38" s="83">
        <v>8.4</v>
      </c>
      <c r="AH38" s="11" t="str">
        <f t="shared" si="18"/>
        <v>B+</v>
      </c>
      <c r="AI38" s="3" t="str">
        <f t="shared" si="19"/>
        <v>3,5</v>
      </c>
      <c r="AJ38" s="84">
        <f t="shared" si="20"/>
        <v>166</v>
      </c>
      <c r="AK38" s="10">
        <f t="shared" si="21"/>
        <v>7.9047619047619051</v>
      </c>
      <c r="AL38" s="84">
        <f t="shared" si="22"/>
        <v>69.099999999999994</v>
      </c>
      <c r="AM38" s="10">
        <f t="shared" si="23"/>
        <v>3.2904761904761903</v>
      </c>
      <c r="AN38" s="73" t="str">
        <f>VLOOKUP(B38,Tổng!$B$7:$V$79,21,0)</f>
        <v>Đợt 1</v>
      </c>
    </row>
    <row r="39" spans="1:41">
      <c r="A39" s="81" t="s">
        <v>125</v>
      </c>
      <c r="B39" s="81" t="s">
        <v>165</v>
      </c>
      <c r="C39" s="82" t="s">
        <v>166</v>
      </c>
      <c r="D39" s="82" t="s">
        <v>167</v>
      </c>
      <c r="E39" s="81" t="s">
        <v>168</v>
      </c>
      <c r="F39" s="83">
        <v>6.4</v>
      </c>
      <c r="G39" s="11" t="str">
        <f t="shared" si="0"/>
        <v>C</v>
      </c>
      <c r="H39" s="3" t="str">
        <f t="shared" si="1"/>
        <v>2,0</v>
      </c>
      <c r="I39" s="83">
        <v>7.3</v>
      </c>
      <c r="J39" s="11" t="str">
        <f t="shared" si="2"/>
        <v>B</v>
      </c>
      <c r="K39" s="3" t="str">
        <f t="shared" si="3"/>
        <v>3,0</v>
      </c>
      <c r="L39" s="83">
        <v>8</v>
      </c>
      <c r="M39" s="11" t="str">
        <f t="shared" si="4"/>
        <v>B+</v>
      </c>
      <c r="N39" s="3" t="str">
        <f t="shared" si="5"/>
        <v>3,5</v>
      </c>
      <c r="O39" s="83">
        <v>7.8</v>
      </c>
      <c r="P39" s="11" t="str">
        <f t="shared" si="6"/>
        <v>B</v>
      </c>
      <c r="Q39" s="3" t="str">
        <f t="shared" si="7"/>
        <v>3,0</v>
      </c>
      <c r="R39" s="83">
        <v>6.1</v>
      </c>
      <c r="S39" s="11" t="str">
        <f t="shared" si="8"/>
        <v>C</v>
      </c>
      <c r="T39" s="3" t="str">
        <f t="shared" si="9"/>
        <v>2,0</v>
      </c>
      <c r="U39" s="83">
        <v>7.1</v>
      </c>
      <c r="V39" s="11" t="str">
        <f t="shared" si="10"/>
        <v>B</v>
      </c>
      <c r="W39" s="3" t="str">
        <f t="shared" si="11"/>
        <v>3,0</v>
      </c>
      <c r="X39" s="83">
        <v>6.8</v>
      </c>
      <c r="Y39" s="11" t="str">
        <f t="shared" si="12"/>
        <v>C+</v>
      </c>
      <c r="Z39" s="3" t="str">
        <f t="shared" si="13"/>
        <v>2,5</v>
      </c>
      <c r="AA39" s="83">
        <v>7.4</v>
      </c>
      <c r="AB39" s="11" t="str">
        <f t="shared" si="14"/>
        <v>B</v>
      </c>
      <c r="AC39" s="3" t="str">
        <f t="shared" si="15"/>
        <v>3,0</v>
      </c>
      <c r="AD39" s="83">
        <v>6.8</v>
      </c>
      <c r="AE39" s="11" t="str">
        <f t="shared" si="16"/>
        <v>C+</v>
      </c>
      <c r="AF39" s="3" t="str">
        <f t="shared" si="17"/>
        <v>2,5</v>
      </c>
      <c r="AG39" s="83">
        <v>7.8</v>
      </c>
      <c r="AH39" s="11" t="str">
        <f t="shared" si="18"/>
        <v>B</v>
      </c>
      <c r="AI39" s="3" t="str">
        <f t="shared" si="19"/>
        <v>3,0</v>
      </c>
      <c r="AJ39" s="84">
        <f t="shared" si="20"/>
        <v>150.79999999999998</v>
      </c>
      <c r="AK39" s="10">
        <f t="shared" si="21"/>
        <v>7.1809523809523803</v>
      </c>
      <c r="AL39" s="84">
        <f t="shared" si="22"/>
        <v>58</v>
      </c>
      <c r="AM39" s="10">
        <f t="shared" si="23"/>
        <v>2.7619047619047619</v>
      </c>
      <c r="AN39" s="73" t="str">
        <f>VLOOKUP(B39,Tổng!$B$7:$V$79,21,0)</f>
        <v>Đợt 1</v>
      </c>
    </row>
    <row r="40" spans="1:41">
      <c r="A40" s="81" t="s">
        <v>129</v>
      </c>
      <c r="B40" s="81" t="s">
        <v>171</v>
      </c>
      <c r="C40" s="82" t="s">
        <v>172</v>
      </c>
      <c r="D40" s="82" t="s">
        <v>173</v>
      </c>
      <c r="E40" s="81" t="s">
        <v>174</v>
      </c>
      <c r="F40" s="83">
        <v>7.1</v>
      </c>
      <c r="G40" s="11" t="str">
        <f t="shared" si="0"/>
        <v>B</v>
      </c>
      <c r="H40" s="3" t="str">
        <f t="shared" si="1"/>
        <v>3,0</v>
      </c>
      <c r="I40" s="83">
        <v>7.3</v>
      </c>
      <c r="J40" s="11" t="str">
        <f t="shared" si="2"/>
        <v>B</v>
      </c>
      <c r="K40" s="3" t="str">
        <f t="shared" si="3"/>
        <v>3,0</v>
      </c>
      <c r="L40" s="83">
        <v>7.4</v>
      </c>
      <c r="M40" s="11" t="str">
        <f t="shared" si="4"/>
        <v>B</v>
      </c>
      <c r="N40" s="3" t="str">
        <f t="shared" si="5"/>
        <v>3,0</v>
      </c>
      <c r="O40" s="83">
        <v>7.2</v>
      </c>
      <c r="P40" s="11" t="str">
        <f t="shared" si="6"/>
        <v>B</v>
      </c>
      <c r="Q40" s="3" t="str">
        <f t="shared" si="7"/>
        <v>3,0</v>
      </c>
      <c r="R40" s="83">
        <v>6.1</v>
      </c>
      <c r="S40" s="11" t="str">
        <f t="shared" si="8"/>
        <v>C</v>
      </c>
      <c r="T40" s="3" t="str">
        <f t="shared" si="9"/>
        <v>2,0</v>
      </c>
      <c r="U40" s="83">
        <v>6.5</v>
      </c>
      <c r="V40" s="11" t="str">
        <f t="shared" si="10"/>
        <v>C+</v>
      </c>
      <c r="W40" s="3" t="str">
        <f t="shared" si="11"/>
        <v>2,5</v>
      </c>
      <c r="X40" s="83">
        <v>6.8</v>
      </c>
      <c r="Y40" s="11" t="str">
        <f t="shared" si="12"/>
        <v>C+</v>
      </c>
      <c r="Z40" s="3" t="str">
        <f t="shared" si="13"/>
        <v>2,5</v>
      </c>
      <c r="AA40" s="83">
        <v>6.8</v>
      </c>
      <c r="AB40" s="11" t="str">
        <f t="shared" si="14"/>
        <v>C+</v>
      </c>
      <c r="AC40" s="3" t="str">
        <f t="shared" si="15"/>
        <v>2,5</v>
      </c>
      <c r="AD40" s="83">
        <v>8.1999999999999993</v>
      </c>
      <c r="AE40" s="11" t="str">
        <f t="shared" si="16"/>
        <v>B+</v>
      </c>
      <c r="AF40" s="3" t="str">
        <f t="shared" si="17"/>
        <v>3,5</v>
      </c>
      <c r="AG40" s="83">
        <v>7.8</v>
      </c>
      <c r="AH40" s="11" t="str">
        <f t="shared" si="18"/>
        <v>B</v>
      </c>
      <c r="AI40" s="3" t="str">
        <f t="shared" si="19"/>
        <v>3,0</v>
      </c>
      <c r="AJ40" s="84">
        <f t="shared" si="20"/>
        <v>150.19999999999999</v>
      </c>
      <c r="AK40" s="10">
        <f t="shared" si="21"/>
        <v>7.1523809523809518</v>
      </c>
      <c r="AL40" s="84">
        <f t="shared" si="22"/>
        <v>59</v>
      </c>
      <c r="AM40" s="10">
        <f t="shared" si="23"/>
        <v>2.8095238095238093</v>
      </c>
      <c r="AN40" s="73" t="str">
        <f>VLOOKUP(B40,Tổng!$B$7:$V$79,21,0)</f>
        <v>Đợt 1</v>
      </c>
    </row>
    <row r="41" spans="1:41" s="96" customFormat="1">
      <c r="A41" s="93" t="s">
        <v>131</v>
      </c>
      <c r="B41" s="93" t="s">
        <v>176</v>
      </c>
      <c r="C41" s="94" t="s">
        <v>177</v>
      </c>
      <c r="D41" s="94" t="s">
        <v>178</v>
      </c>
      <c r="E41" s="93" t="s">
        <v>179</v>
      </c>
      <c r="F41" s="86">
        <v>3.2</v>
      </c>
      <c r="G41" s="48" t="str">
        <f t="shared" si="0"/>
        <v>F</v>
      </c>
      <c r="H41" s="3" t="str">
        <f t="shared" si="1"/>
        <v>0,0</v>
      </c>
      <c r="I41" s="86">
        <v>0</v>
      </c>
      <c r="J41" s="48" t="str">
        <f t="shared" si="2"/>
        <v>F</v>
      </c>
      <c r="K41" s="3" t="str">
        <f t="shared" si="3"/>
        <v>0,0</v>
      </c>
      <c r="L41" s="86">
        <v>3.2</v>
      </c>
      <c r="M41" s="48" t="str">
        <f t="shared" si="4"/>
        <v>F</v>
      </c>
      <c r="N41" s="3" t="str">
        <f t="shared" si="5"/>
        <v>0,0</v>
      </c>
      <c r="O41" s="86">
        <v>3.6</v>
      </c>
      <c r="P41" s="48" t="str">
        <f t="shared" si="6"/>
        <v>F</v>
      </c>
      <c r="Q41" s="3" t="str">
        <f t="shared" si="7"/>
        <v>0,0</v>
      </c>
      <c r="R41" s="86">
        <v>0</v>
      </c>
      <c r="S41" s="48" t="str">
        <f t="shared" si="8"/>
        <v>F</v>
      </c>
      <c r="T41" s="3" t="str">
        <f t="shared" si="9"/>
        <v>0,0</v>
      </c>
      <c r="U41" s="86">
        <v>0</v>
      </c>
      <c r="V41" s="48" t="str">
        <f t="shared" si="10"/>
        <v>F</v>
      </c>
      <c r="W41" s="3" t="str">
        <f t="shared" si="11"/>
        <v>0,0</v>
      </c>
      <c r="X41" s="86">
        <v>0</v>
      </c>
      <c r="Y41" s="48" t="str">
        <f t="shared" si="12"/>
        <v>F</v>
      </c>
      <c r="Z41" s="3" t="str">
        <f t="shared" si="13"/>
        <v>0,0</v>
      </c>
      <c r="AA41" s="86">
        <v>0</v>
      </c>
      <c r="AB41" s="48" t="str">
        <f t="shared" si="14"/>
        <v>F</v>
      </c>
      <c r="AC41" s="3" t="str">
        <f t="shared" si="15"/>
        <v>0,0</v>
      </c>
      <c r="AD41" s="86">
        <v>0</v>
      </c>
      <c r="AE41" s="48" t="str">
        <f t="shared" si="16"/>
        <v>F</v>
      </c>
      <c r="AF41" s="3" t="str">
        <f t="shared" si="17"/>
        <v>0,0</v>
      </c>
      <c r="AG41" s="86">
        <v>3.6</v>
      </c>
      <c r="AH41" s="48" t="str">
        <f t="shared" si="18"/>
        <v>F</v>
      </c>
      <c r="AI41" s="3" t="str">
        <f t="shared" si="19"/>
        <v>0,0</v>
      </c>
      <c r="AJ41" s="95">
        <f t="shared" si="20"/>
        <v>30.8</v>
      </c>
      <c r="AK41" s="50">
        <f t="shared" si="21"/>
        <v>1.4666666666666668</v>
      </c>
      <c r="AL41" s="95">
        <f t="shared" si="22"/>
        <v>0</v>
      </c>
      <c r="AM41" s="50">
        <f t="shared" si="23"/>
        <v>0</v>
      </c>
      <c r="AN41" s="96">
        <f>VLOOKUP(B41,Tổng!$B$7:$V$79,21,0)</f>
        <v>0</v>
      </c>
      <c r="AO41" s="51" t="s">
        <v>407</v>
      </c>
    </row>
    <row r="42" spans="1:41">
      <c r="A42" s="81" t="s">
        <v>135</v>
      </c>
      <c r="B42" s="81" t="s">
        <v>182</v>
      </c>
      <c r="C42" s="82" t="s">
        <v>183</v>
      </c>
      <c r="D42" s="82" t="s">
        <v>184</v>
      </c>
      <c r="E42" s="81" t="s">
        <v>185</v>
      </c>
      <c r="F42" s="83">
        <v>7.2</v>
      </c>
      <c r="G42" s="11" t="str">
        <f t="shared" si="0"/>
        <v>B</v>
      </c>
      <c r="H42" s="3" t="str">
        <f t="shared" si="1"/>
        <v>3,0</v>
      </c>
      <c r="I42" s="83">
        <v>7</v>
      </c>
      <c r="J42" s="11" t="str">
        <f t="shared" si="2"/>
        <v>B</v>
      </c>
      <c r="K42" s="3" t="str">
        <f t="shared" si="3"/>
        <v>3,0</v>
      </c>
      <c r="L42" s="83">
        <v>8</v>
      </c>
      <c r="M42" s="11" t="str">
        <f t="shared" si="4"/>
        <v>B+</v>
      </c>
      <c r="N42" s="3" t="str">
        <f t="shared" si="5"/>
        <v>3,5</v>
      </c>
      <c r="O42" s="83">
        <v>9</v>
      </c>
      <c r="P42" s="11" t="str">
        <f t="shared" si="6"/>
        <v>A</v>
      </c>
      <c r="Q42" s="3" t="str">
        <f t="shared" si="7"/>
        <v>3,8</v>
      </c>
      <c r="R42" s="83">
        <v>8.1</v>
      </c>
      <c r="S42" s="11" t="str">
        <f t="shared" si="8"/>
        <v>B+</v>
      </c>
      <c r="T42" s="3" t="str">
        <f t="shared" si="9"/>
        <v>3,5</v>
      </c>
      <c r="U42" s="83">
        <v>4.2</v>
      </c>
      <c r="V42" s="11" t="str">
        <f t="shared" si="10"/>
        <v>D</v>
      </c>
      <c r="W42" s="3" t="str">
        <f t="shared" si="11"/>
        <v>1,0</v>
      </c>
      <c r="X42" s="83">
        <v>7.4</v>
      </c>
      <c r="Y42" s="11" t="str">
        <f t="shared" si="12"/>
        <v>B</v>
      </c>
      <c r="Z42" s="3" t="str">
        <f t="shared" si="13"/>
        <v>3,0</v>
      </c>
      <c r="AA42" s="83">
        <v>8.4</v>
      </c>
      <c r="AB42" s="11" t="str">
        <f t="shared" si="14"/>
        <v>B+</v>
      </c>
      <c r="AC42" s="3" t="str">
        <f t="shared" si="15"/>
        <v>3,5</v>
      </c>
      <c r="AD42" s="83">
        <v>7.4</v>
      </c>
      <c r="AE42" s="11" t="str">
        <f t="shared" si="16"/>
        <v>B</v>
      </c>
      <c r="AF42" s="3" t="str">
        <f t="shared" si="17"/>
        <v>3,0</v>
      </c>
      <c r="AG42" s="83">
        <v>8.4</v>
      </c>
      <c r="AH42" s="11" t="str">
        <f t="shared" si="18"/>
        <v>B+</v>
      </c>
      <c r="AI42" s="3" t="str">
        <f t="shared" si="19"/>
        <v>3,5</v>
      </c>
      <c r="AJ42" s="84">
        <f t="shared" si="20"/>
        <v>158.60000000000002</v>
      </c>
      <c r="AK42" s="10">
        <f t="shared" si="21"/>
        <v>7.5523809523809531</v>
      </c>
      <c r="AL42" s="84">
        <f t="shared" si="22"/>
        <v>65.099999999999994</v>
      </c>
      <c r="AM42" s="10">
        <f t="shared" si="23"/>
        <v>3.0999999999999996</v>
      </c>
      <c r="AN42" s="73" t="str">
        <f>VLOOKUP(B42,Tổng!$B$7:$V$79,21,0)</f>
        <v>Đợt 1</v>
      </c>
    </row>
    <row r="43" spans="1:41">
      <c r="A43" s="81" t="s">
        <v>140</v>
      </c>
      <c r="B43" s="81" t="s">
        <v>187</v>
      </c>
      <c r="C43" s="82" t="s">
        <v>188</v>
      </c>
      <c r="D43" s="82" t="s">
        <v>189</v>
      </c>
      <c r="E43" s="81" t="s">
        <v>190</v>
      </c>
      <c r="F43" s="83">
        <v>7.3</v>
      </c>
      <c r="G43" s="11" t="str">
        <f t="shared" si="0"/>
        <v>B</v>
      </c>
      <c r="H43" s="3" t="str">
        <f t="shared" si="1"/>
        <v>3,0</v>
      </c>
      <c r="I43" s="83">
        <v>7.6</v>
      </c>
      <c r="J43" s="11" t="str">
        <f t="shared" si="2"/>
        <v>B</v>
      </c>
      <c r="K43" s="3" t="str">
        <f t="shared" si="3"/>
        <v>3,0</v>
      </c>
      <c r="L43" s="83">
        <v>8</v>
      </c>
      <c r="M43" s="11" t="str">
        <f t="shared" si="4"/>
        <v>B+</v>
      </c>
      <c r="N43" s="3" t="str">
        <f t="shared" si="5"/>
        <v>3,5</v>
      </c>
      <c r="O43" s="83">
        <v>8.4</v>
      </c>
      <c r="P43" s="11" t="str">
        <f t="shared" si="6"/>
        <v>B+</v>
      </c>
      <c r="Q43" s="3" t="str">
        <f t="shared" si="7"/>
        <v>3,5</v>
      </c>
      <c r="R43" s="83">
        <v>7.9</v>
      </c>
      <c r="S43" s="11" t="str">
        <f t="shared" si="8"/>
        <v>B</v>
      </c>
      <c r="T43" s="3" t="str">
        <f t="shared" si="9"/>
        <v>3,0</v>
      </c>
      <c r="U43" s="83">
        <v>4.2</v>
      </c>
      <c r="V43" s="11" t="str">
        <f t="shared" si="10"/>
        <v>D</v>
      </c>
      <c r="W43" s="3" t="str">
        <f t="shared" si="11"/>
        <v>1,0</v>
      </c>
      <c r="X43" s="83">
        <v>8.3000000000000007</v>
      </c>
      <c r="Y43" s="11" t="str">
        <f t="shared" si="12"/>
        <v>B+</v>
      </c>
      <c r="Z43" s="3" t="str">
        <f t="shared" si="13"/>
        <v>3,5</v>
      </c>
      <c r="AA43" s="83">
        <v>8</v>
      </c>
      <c r="AB43" s="11" t="str">
        <f t="shared" si="14"/>
        <v>B+</v>
      </c>
      <c r="AC43" s="3" t="str">
        <f t="shared" si="15"/>
        <v>3,5</v>
      </c>
      <c r="AD43" s="83">
        <v>7.4</v>
      </c>
      <c r="AE43" s="11" t="str">
        <f t="shared" si="16"/>
        <v>B</v>
      </c>
      <c r="AF43" s="3" t="str">
        <f t="shared" si="17"/>
        <v>3,0</v>
      </c>
      <c r="AG43" s="83">
        <v>8.4</v>
      </c>
      <c r="AH43" s="11" t="str">
        <f t="shared" si="18"/>
        <v>B+</v>
      </c>
      <c r="AI43" s="3" t="str">
        <f t="shared" si="19"/>
        <v>3,5</v>
      </c>
      <c r="AJ43" s="84">
        <f t="shared" si="20"/>
        <v>159.40000000000003</v>
      </c>
      <c r="AK43" s="10">
        <f t="shared" si="21"/>
        <v>7.5904761904761919</v>
      </c>
      <c r="AL43" s="84">
        <f t="shared" si="22"/>
        <v>64.5</v>
      </c>
      <c r="AM43" s="10">
        <f t="shared" si="23"/>
        <v>3.0714285714285716</v>
      </c>
      <c r="AN43" s="73" t="str">
        <f>VLOOKUP(B43,Tổng!$B$7:$V$79,21,0)</f>
        <v>Đợt 1</v>
      </c>
    </row>
    <row r="44" spans="1:41">
      <c r="A44" s="81" t="s">
        <v>145</v>
      </c>
      <c r="B44" s="81" t="s">
        <v>192</v>
      </c>
      <c r="C44" s="82" t="s">
        <v>193</v>
      </c>
      <c r="D44" s="82" t="s">
        <v>194</v>
      </c>
      <c r="E44" s="81" t="s">
        <v>195</v>
      </c>
      <c r="F44" s="83">
        <v>7.1</v>
      </c>
      <c r="G44" s="11" t="str">
        <f t="shared" si="0"/>
        <v>B</v>
      </c>
      <c r="H44" s="3" t="str">
        <f t="shared" si="1"/>
        <v>3,0</v>
      </c>
      <c r="I44" s="83">
        <v>7.3</v>
      </c>
      <c r="J44" s="11" t="str">
        <f t="shared" si="2"/>
        <v>B</v>
      </c>
      <c r="K44" s="3" t="str">
        <f t="shared" si="3"/>
        <v>3,0</v>
      </c>
      <c r="L44" s="83">
        <v>8</v>
      </c>
      <c r="M44" s="11" t="str">
        <f t="shared" si="4"/>
        <v>B+</v>
      </c>
      <c r="N44" s="3" t="str">
        <f t="shared" si="5"/>
        <v>3,5</v>
      </c>
      <c r="O44" s="83">
        <v>8.4</v>
      </c>
      <c r="P44" s="11" t="str">
        <f t="shared" si="6"/>
        <v>B+</v>
      </c>
      <c r="Q44" s="3" t="str">
        <f t="shared" si="7"/>
        <v>3,5</v>
      </c>
      <c r="R44" s="83">
        <v>5.8</v>
      </c>
      <c r="S44" s="11" t="str">
        <f t="shared" si="8"/>
        <v>C</v>
      </c>
      <c r="T44" s="3" t="str">
        <f t="shared" si="9"/>
        <v>2,0</v>
      </c>
      <c r="U44" s="83">
        <v>4.2</v>
      </c>
      <c r="V44" s="11" t="str">
        <f t="shared" si="10"/>
        <v>D</v>
      </c>
      <c r="W44" s="3" t="str">
        <f t="shared" si="11"/>
        <v>1,0</v>
      </c>
      <c r="X44" s="83">
        <v>7.3</v>
      </c>
      <c r="Y44" s="11" t="str">
        <f t="shared" si="12"/>
        <v>B</v>
      </c>
      <c r="Z44" s="3" t="str">
        <f t="shared" si="13"/>
        <v>3,0</v>
      </c>
      <c r="AA44" s="83">
        <v>4.8</v>
      </c>
      <c r="AB44" s="11" t="str">
        <f t="shared" si="14"/>
        <v>D</v>
      </c>
      <c r="AC44" s="3" t="str">
        <f t="shared" si="15"/>
        <v>1,0</v>
      </c>
      <c r="AD44" s="83">
        <v>7.4</v>
      </c>
      <c r="AE44" s="11" t="str">
        <f t="shared" si="16"/>
        <v>B</v>
      </c>
      <c r="AF44" s="3" t="str">
        <f t="shared" si="17"/>
        <v>3,0</v>
      </c>
      <c r="AG44" s="83">
        <v>8.4</v>
      </c>
      <c r="AH44" s="11" t="str">
        <f t="shared" si="18"/>
        <v>B+</v>
      </c>
      <c r="AI44" s="3" t="str">
        <f t="shared" si="19"/>
        <v>3,5</v>
      </c>
      <c r="AJ44" s="84">
        <f t="shared" si="20"/>
        <v>145.79999999999998</v>
      </c>
      <c r="AK44" s="10">
        <f t="shared" si="21"/>
        <v>6.9428571428571422</v>
      </c>
      <c r="AL44" s="84">
        <f t="shared" si="22"/>
        <v>56.5</v>
      </c>
      <c r="AM44" s="10">
        <f t="shared" si="23"/>
        <v>2.6904761904761907</v>
      </c>
      <c r="AN44" s="73" t="str">
        <f>VLOOKUP(B44,Tổng!$B$7:$V$79,21,0)</f>
        <v>Đợt 1</v>
      </c>
    </row>
    <row r="45" spans="1:41">
      <c r="A45" s="81" t="s">
        <v>150</v>
      </c>
      <c r="B45" s="81" t="s">
        <v>197</v>
      </c>
      <c r="C45" s="82" t="s">
        <v>198</v>
      </c>
      <c r="D45" s="82" t="s">
        <v>199</v>
      </c>
      <c r="E45" s="81" t="s">
        <v>200</v>
      </c>
      <c r="F45" s="83">
        <v>7.3</v>
      </c>
      <c r="G45" s="11" t="str">
        <f t="shared" si="0"/>
        <v>B</v>
      </c>
      <c r="H45" s="3" t="str">
        <f t="shared" si="1"/>
        <v>3,0</v>
      </c>
      <c r="I45" s="83">
        <v>7</v>
      </c>
      <c r="J45" s="11" t="str">
        <f t="shared" si="2"/>
        <v>B</v>
      </c>
      <c r="K45" s="3" t="str">
        <f t="shared" si="3"/>
        <v>3,0</v>
      </c>
      <c r="L45" s="83">
        <v>8</v>
      </c>
      <c r="M45" s="11" t="str">
        <f t="shared" si="4"/>
        <v>B+</v>
      </c>
      <c r="N45" s="3" t="str">
        <f t="shared" si="5"/>
        <v>3,5</v>
      </c>
      <c r="O45" s="83">
        <v>7.2</v>
      </c>
      <c r="P45" s="11" t="str">
        <f t="shared" si="6"/>
        <v>B</v>
      </c>
      <c r="Q45" s="3" t="str">
        <f t="shared" si="7"/>
        <v>3,0</v>
      </c>
      <c r="R45" s="83">
        <v>6.7</v>
      </c>
      <c r="S45" s="11" t="str">
        <f t="shared" si="8"/>
        <v>C+</v>
      </c>
      <c r="T45" s="3" t="str">
        <f t="shared" si="9"/>
        <v>2,5</v>
      </c>
      <c r="U45" s="83">
        <v>4.2</v>
      </c>
      <c r="V45" s="11" t="str">
        <f t="shared" si="10"/>
        <v>D</v>
      </c>
      <c r="W45" s="3" t="str">
        <f t="shared" si="11"/>
        <v>1,0</v>
      </c>
      <c r="X45" s="83">
        <v>4.2</v>
      </c>
      <c r="Y45" s="11" t="str">
        <f t="shared" si="12"/>
        <v>D</v>
      </c>
      <c r="Z45" s="3" t="str">
        <f t="shared" si="13"/>
        <v>1,0</v>
      </c>
      <c r="AA45" s="83">
        <v>8</v>
      </c>
      <c r="AB45" s="11" t="str">
        <f t="shared" si="14"/>
        <v>B+</v>
      </c>
      <c r="AC45" s="3" t="str">
        <f t="shared" si="15"/>
        <v>3,5</v>
      </c>
      <c r="AD45" s="83">
        <v>7.4</v>
      </c>
      <c r="AE45" s="11" t="str">
        <f t="shared" si="16"/>
        <v>B</v>
      </c>
      <c r="AF45" s="3" t="str">
        <f t="shared" si="17"/>
        <v>3,0</v>
      </c>
      <c r="AG45" s="83">
        <v>8.4</v>
      </c>
      <c r="AH45" s="11" t="str">
        <f t="shared" si="18"/>
        <v>B+</v>
      </c>
      <c r="AI45" s="3" t="str">
        <f t="shared" si="19"/>
        <v>3,5</v>
      </c>
      <c r="AJ45" s="84">
        <f t="shared" si="20"/>
        <v>145.20000000000002</v>
      </c>
      <c r="AK45" s="10">
        <f t="shared" si="21"/>
        <v>6.9142857142857155</v>
      </c>
      <c r="AL45" s="84">
        <f t="shared" si="22"/>
        <v>57.5</v>
      </c>
      <c r="AM45" s="10">
        <f t="shared" si="23"/>
        <v>2.7380952380952381</v>
      </c>
      <c r="AN45" s="73" t="str">
        <f>VLOOKUP(B45,Tổng!$B$7:$V$79,21,0)</f>
        <v>Đợt 1</v>
      </c>
    </row>
    <row r="46" spans="1:41">
      <c r="A46" s="81" t="s">
        <v>155</v>
      </c>
      <c r="B46" s="81" t="s">
        <v>202</v>
      </c>
      <c r="C46" s="82" t="s">
        <v>203</v>
      </c>
      <c r="D46" s="82" t="s">
        <v>204</v>
      </c>
      <c r="E46" s="81" t="s">
        <v>205</v>
      </c>
      <c r="F46" s="83">
        <v>7.7</v>
      </c>
      <c r="G46" s="11" t="str">
        <f t="shared" si="0"/>
        <v>B</v>
      </c>
      <c r="H46" s="3" t="str">
        <f t="shared" si="1"/>
        <v>3,0</v>
      </c>
      <c r="I46" s="83">
        <v>6</v>
      </c>
      <c r="J46" s="11" t="str">
        <f t="shared" si="2"/>
        <v>C</v>
      </c>
      <c r="K46" s="3" t="str">
        <f t="shared" si="3"/>
        <v>2,0</v>
      </c>
      <c r="L46" s="83">
        <v>8</v>
      </c>
      <c r="M46" s="11" t="str">
        <f t="shared" si="4"/>
        <v>B+</v>
      </c>
      <c r="N46" s="3" t="str">
        <f t="shared" si="5"/>
        <v>3,5</v>
      </c>
      <c r="O46" s="83">
        <v>7.8</v>
      </c>
      <c r="P46" s="11" t="str">
        <f t="shared" si="6"/>
        <v>B</v>
      </c>
      <c r="Q46" s="3" t="str">
        <f t="shared" si="7"/>
        <v>3,0</v>
      </c>
      <c r="R46" s="83">
        <v>5.8</v>
      </c>
      <c r="S46" s="11" t="str">
        <f t="shared" si="8"/>
        <v>C</v>
      </c>
      <c r="T46" s="3" t="str">
        <f t="shared" si="9"/>
        <v>2,0</v>
      </c>
      <c r="U46" s="83">
        <v>4.2</v>
      </c>
      <c r="V46" s="11" t="str">
        <f t="shared" si="10"/>
        <v>D</v>
      </c>
      <c r="W46" s="3" t="str">
        <f t="shared" si="11"/>
        <v>1,0</v>
      </c>
      <c r="X46" s="83">
        <v>6.4</v>
      </c>
      <c r="Y46" s="11" t="str">
        <f t="shared" si="12"/>
        <v>C</v>
      </c>
      <c r="Z46" s="3" t="str">
        <f t="shared" si="13"/>
        <v>2,0</v>
      </c>
      <c r="AA46" s="83">
        <v>8</v>
      </c>
      <c r="AB46" s="11" t="str">
        <f t="shared" si="14"/>
        <v>B+</v>
      </c>
      <c r="AC46" s="3" t="str">
        <f t="shared" si="15"/>
        <v>3,5</v>
      </c>
      <c r="AD46" s="83">
        <v>4.2</v>
      </c>
      <c r="AE46" s="11" t="str">
        <f t="shared" si="16"/>
        <v>D</v>
      </c>
      <c r="AF46" s="3" t="str">
        <f t="shared" si="17"/>
        <v>1,0</v>
      </c>
      <c r="AG46" s="83">
        <v>8.4</v>
      </c>
      <c r="AH46" s="11" t="str">
        <f t="shared" si="18"/>
        <v>B+</v>
      </c>
      <c r="AI46" s="3" t="str">
        <f t="shared" si="19"/>
        <v>3,5</v>
      </c>
      <c r="AJ46" s="84">
        <f t="shared" si="20"/>
        <v>141.4</v>
      </c>
      <c r="AK46" s="10">
        <f t="shared" si="21"/>
        <v>6.7333333333333334</v>
      </c>
      <c r="AL46" s="84">
        <f t="shared" si="22"/>
        <v>52.5</v>
      </c>
      <c r="AM46" s="10">
        <f t="shared" si="23"/>
        <v>2.5</v>
      </c>
      <c r="AN46" s="73" t="str">
        <f>VLOOKUP(B46,Tổng!$B$7:$V$79,21,0)</f>
        <v>Đợt 1</v>
      </c>
    </row>
    <row r="47" spans="1:41">
      <c r="A47" s="81" t="s">
        <v>160</v>
      </c>
      <c r="B47" s="81" t="s">
        <v>207</v>
      </c>
      <c r="C47" s="82" t="s">
        <v>208</v>
      </c>
      <c r="D47" s="82" t="s">
        <v>209</v>
      </c>
      <c r="E47" s="81" t="s">
        <v>210</v>
      </c>
      <c r="F47" s="83">
        <v>7.8</v>
      </c>
      <c r="G47" s="11" t="str">
        <f t="shared" si="0"/>
        <v>B</v>
      </c>
      <c r="H47" s="3" t="str">
        <f t="shared" si="1"/>
        <v>3,0</v>
      </c>
      <c r="I47" s="83">
        <v>7.3</v>
      </c>
      <c r="J47" s="11" t="str">
        <f t="shared" si="2"/>
        <v>B</v>
      </c>
      <c r="K47" s="3" t="str">
        <f t="shared" si="3"/>
        <v>3,0</v>
      </c>
      <c r="L47" s="83">
        <v>8</v>
      </c>
      <c r="M47" s="11" t="str">
        <f t="shared" si="4"/>
        <v>B+</v>
      </c>
      <c r="N47" s="3" t="str">
        <f t="shared" si="5"/>
        <v>3,5</v>
      </c>
      <c r="O47" s="83">
        <v>8.4</v>
      </c>
      <c r="P47" s="11" t="str">
        <f t="shared" si="6"/>
        <v>B+</v>
      </c>
      <c r="Q47" s="3" t="str">
        <f t="shared" si="7"/>
        <v>3,5</v>
      </c>
      <c r="R47" s="83">
        <v>7.6</v>
      </c>
      <c r="S47" s="11" t="str">
        <f t="shared" si="8"/>
        <v>B</v>
      </c>
      <c r="T47" s="3" t="str">
        <f t="shared" si="9"/>
        <v>3,0</v>
      </c>
      <c r="U47" s="83">
        <v>7.4</v>
      </c>
      <c r="V47" s="11" t="str">
        <f t="shared" si="10"/>
        <v>B</v>
      </c>
      <c r="W47" s="3" t="str">
        <f t="shared" si="11"/>
        <v>3,0</v>
      </c>
      <c r="X47" s="83">
        <v>6.8</v>
      </c>
      <c r="Y47" s="11" t="str">
        <f t="shared" si="12"/>
        <v>C+</v>
      </c>
      <c r="Z47" s="3" t="str">
        <f t="shared" si="13"/>
        <v>2,5</v>
      </c>
      <c r="AA47" s="83">
        <v>8.4</v>
      </c>
      <c r="AB47" s="11" t="str">
        <f t="shared" si="14"/>
        <v>B+</v>
      </c>
      <c r="AC47" s="3" t="str">
        <f t="shared" si="15"/>
        <v>3,5</v>
      </c>
      <c r="AD47" s="83">
        <v>8</v>
      </c>
      <c r="AE47" s="11" t="str">
        <f t="shared" si="16"/>
        <v>B+</v>
      </c>
      <c r="AF47" s="3" t="str">
        <f t="shared" si="17"/>
        <v>3,5</v>
      </c>
      <c r="AG47" s="83">
        <v>8.4</v>
      </c>
      <c r="AH47" s="11" t="str">
        <f t="shared" si="18"/>
        <v>B+</v>
      </c>
      <c r="AI47" s="3" t="str">
        <f t="shared" si="19"/>
        <v>3,5</v>
      </c>
      <c r="AJ47" s="84">
        <f t="shared" si="20"/>
        <v>164.59999999999997</v>
      </c>
      <c r="AK47" s="10">
        <f t="shared" si="21"/>
        <v>7.8380952380952369</v>
      </c>
      <c r="AL47" s="84">
        <f t="shared" si="22"/>
        <v>67.5</v>
      </c>
      <c r="AM47" s="10">
        <f t="shared" si="23"/>
        <v>3.2142857142857144</v>
      </c>
      <c r="AN47" s="73" t="str">
        <f>VLOOKUP(B47,Tổng!$B$7:$V$79,21,0)</f>
        <v>Đợt 1</v>
      </c>
    </row>
    <row r="48" spans="1:41">
      <c r="A48" s="81" t="s">
        <v>164</v>
      </c>
      <c r="B48" s="81" t="s">
        <v>212</v>
      </c>
      <c r="C48" s="82" t="s">
        <v>213</v>
      </c>
      <c r="D48" s="82" t="s">
        <v>214</v>
      </c>
      <c r="E48" s="81" t="s">
        <v>215</v>
      </c>
      <c r="F48" s="83">
        <v>8.3000000000000007</v>
      </c>
      <c r="G48" s="11" t="str">
        <f t="shared" si="0"/>
        <v>B+</v>
      </c>
      <c r="H48" s="3" t="str">
        <f t="shared" si="1"/>
        <v>3,5</v>
      </c>
      <c r="I48" s="83">
        <v>7.3</v>
      </c>
      <c r="J48" s="11" t="str">
        <f t="shared" si="2"/>
        <v>B</v>
      </c>
      <c r="K48" s="3" t="str">
        <f t="shared" si="3"/>
        <v>3,0</v>
      </c>
      <c r="L48" s="83">
        <v>8</v>
      </c>
      <c r="M48" s="11" t="str">
        <f t="shared" si="4"/>
        <v>B+</v>
      </c>
      <c r="N48" s="3" t="str">
        <f t="shared" si="5"/>
        <v>3,5</v>
      </c>
      <c r="O48" s="83">
        <v>9</v>
      </c>
      <c r="P48" s="11" t="str">
        <f t="shared" si="6"/>
        <v>A</v>
      </c>
      <c r="Q48" s="3" t="str">
        <f t="shared" si="7"/>
        <v>3,8</v>
      </c>
      <c r="R48" s="83">
        <v>6.4</v>
      </c>
      <c r="S48" s="11" t="str">
        <f t="shared" si="8"/>
        <v>C</v>
      </c>
      <c r="T48" s="3" t="str">
        <f t="shared" si="9"/>
        <v>2,0</v>
      </c>
      <c r="U48" s="83">
        <v>4.2</v>
      </c>
      <c r="V48" s="11" t="str">
        <f t="shared" si="10"/>
        <v>D</v>
      </c>
      <c r="W48" s="3" t="str">
        <f t="shared" si="11"/>
        <v>1,0</v>
      </c>
      <c r="X48" s="83">
        <v>7.2</v>
      </c>
      <c r="Y48" s="11" t="str">
        <f t="shared" si="12"/>
        <v>B</v>
      </c>
      <c r="Z48" s="3" t="str">
        <f t="shared" si="13"/>
        <v>3,0</v>
      </c>
      <c r="AA48" s="83">
        <v>8</v>
      </c>
      <c r="AB48" s="11" t="str">
        <f t="shared" si="14"/>
        <v>B+</v>
      </c>
      <c r="AC48" s="3" t="str">
        <f t="shared" si="15"/>
        <v>3,5</v>
      </c>
      <c r="AD48" s="83">
        <v>7.6</v>
      </c>
      <c r="AE48" s="11" t="str">
        <f t="shared" si="16"/>
        <v>B</v>
      </c>
      <c r="AF48" s="3" t="str">
        <f t="shared" si="17"/>
        <v>3,0</v>
      </c>
      <c r="AG48" s="83">
        <v>8.4</v>
      </c>
      <c r="AH48" s="11" t="str">
        <f t="shared" si="18"/>
        <v>B+</v>
      </c>
      <c r="AI48" s="3" t="str">
        <f t="shared" si="19"/>
        <v>3,5</v>
      </c>
      <c r="AJ48" s="84">
        <f t="shared" si="20"/>
        <v>157.19999999999999</v>
      </c>
      <c r="AK48" s="10">
        <f t="shared" si="21"/>
        <v>7.4857142857142849</v>
      </c>
      <c r="AL48" s="84">
        <f t="shared" si="22"/>
        <v>63.1</v>
      </c>
      <c r="AM48" s="10">
        <f t="shared" si="23"/>
        <v>3.0047619047619047</v>
      </c>
      <c r="AN48" s="73" t="str">
        <f>VLOOKUP(B48,Tổng!$B$7:$V$79,21,0)</f>
        <v>Đợt 1</v>
      </c>
    </row>
    <row r="49" spans="1:41">
      <c r="A49" s="81" t="s">
        <v>169</v>
      </c>
      <c r="B49" s="81" t="s">
        <v>217</v>
      </c>
      <c r="C49" s="82" t="s">
        <v>218</v>
      </c>
      <c r="D49" s="82" t="s">
        <v>219</v>
      </c>
      <c r="E49" s="81" t="s">
        <v>220</v>
      </c>
      <c r="F49" s="83">
        <v>6.7</v>
      </c>
      <c r="G49" s="11" t="str">
        <f t="shared" si="0"/>
        <v>C+</v>
      </c>
      <c r="H49" s="3" t="str">
        <f t="shared" si="1"/>
        <v>2,5</v>
      </c>
      <c r="I49" s="83">
        <v>7.3</v>
      </c>
      <c r="J49" s="11" t="str">
        <f t="shared" si="2"/>
        <v>B</v>
      </c>
      <c r="K49" s="3" t="str">
        <f t="shared" si="3"/>
        <v>3,0</v>
      </c>
      <c r="L49" s="83">
        <v>8</v>
      </c>
      <c r="M49" s="11" t="str">
        <f t="shared" si="4"/>
        <v>B+</v>
      </c>
      <c r="N49" s="3" t="str">
        <f t="shared" si="5"/>
        <v>3,5</v>
      </c>
      <c r="O49" s="83">
        <v>7.2</v>
      </c>
      <c r="P49" s="11" t="str">
        <f t="shared" si="6"/>
        <v>B</v>
      </c>
      <c r="Q49" s="3" t="str">
        <f t="shared" si="7"/>
        <v>3,0</v>
      </c>
      <c r="R49" s="83">
        <v>7.6</v>
      </c>
      <c r="S49" s="11" t="str">
        <f t="shared" si="8"/>
        <v>B</v>
      </c>
      <c r="T49" s="3" t="str">
        <f t="shared" si="9"/>
        <v>3,0</v>
      </c>
      <c r="U49" s="83">
        <v>7.4</v>
      </c>
      <c r="V49" s="11" t="str">
        <f t="shared" si="10"/>
        <v>B</v>
      </c>
      <c r="W49" s="3" t="str">
        <f t="shared" si="11"/>
        <v>3,0</v>
      </c>
      <c r="X49" s="83">
        <v>7.3</v>
      </c>
      <c r="Y49" s="11" t="str">
        <f t="shared" si="12"/>
        <v>B</v>
      </c>
      <c r="Z49" s="3" t="str">
        <f t="shared" si="13"/>
        <v>3,0</v>
      </c>
      <c r="AA49" s="83">
        <v>8</v>
      </c>
      <c r="AB49" s="11" t="str">
        <f t="shared" si="14"/>
        <v>B+</v>
      </c>
      <c r="AC49" s="3" t="str">
        <f t="shared" si="15"/>
        <v>3,5</v>
      </c>
      <c r="AD49" s="83">
        <v>7.4</v>
      </c>
      <c r="AE49" s="11" t="str">
        <f t="shared" si="16"/>
        <v>B</v>
      </c>
      <c r="AF49" s="3" t="str">
        <f t="shared" si="17"/>
        <v>3,0</v>
      </c>
      <c r="AG49" s="83">
        <v>8.4</v>
      </c>
      <c r="AH49" s="11" t="str">
        <f t="shared" si="18"/>
        <v>B+</v>
      </c>
      <c r="AI49" s="3" t="str">
        <f t="shared" si="19"/>
        <v>3,5</v>
      </c>
      <c r="AJ49" s="84">
        <f t="shared" si="20"/>
        <v>159</v>
      </c>
      <c r="AK49" s="10">
        <f t="shared" si="21"/>
        <v>7.5714285714285712</v>
      </c>
      <c r="AL49" s="84">
        <f t="shared" si="22"/>
        <v>65.5</v>
      </c>
      <c r="AM49" s="10">
        <f t="shared" si="23"/>
        <v>3.1190476190476191</v>
      </c>
      <c r="AN49" s="73" t="str">
        <f>VLOOKUP(B49,Tổng!$B$7:$V$79,21,0)</f>
        <v>Đợt 1</v>
      </c>
    </row>
    <row r="50" spans="1:41">
      <c r="A50" s="81" t="s">
        <v>170</v>
      </c>
      <c r="B50" s="81" t="s">
        <v>222</v>
      </c>
      <c r="C50" s="82" t="s">
        <v>223</v>
      </c>
      <c r="D50" s="82" t="s">
        <v>224</v>
      </c>
      <c r="E50" s="81" t="s">
        <v>225</v>
      </c>
      <c r="F50" s="83">
        <v>7.2</v>
      </c>
      <c r="G50" s="11" t="str">
        <f t="shared" si="0"/>
        <v>B</v>
      </c>
      <c r="H50" s="3" t="str">
        <f t="shared" si="1"/>
        <v>3,0</v>
      </c>
      <c r="I50" s="86">
        <v>0</v>
      </c>
      <c r="J50" s="48" t="str">
        <f t="shared" si="2"/>
        <v>F</v>
      </c>
      <c r="K50" s="3" t="str">
        <f t="shared" si="3"/>
        <v>0,0</v>
      </c>
      <c r="L50" s="86">
        <v>3.2</v>
      </c>
      <c r="M50" s="48" t="str">
        <f t="shared" si="4"/>
        <v>F</v>
      </c>
      <c r="N50" s="3" t="str">
        <f t="shared" si="5"/>
        <v>0,0</v>
      </c>
      <c r="O50" s="83">
        <v>8.4</v>
      </c>
      <c r="P50" s="11" t="str">
        <f t="shared" si="6"/>
        <v>B+</v>
      </c>
      <c r="Q50" s="3" t="str">
        <f t="shared" si="7"/>
        <v>3,5</v>
      </c>
      <c r="R50" s="86">
        <v>0</v>
      </c>
      <c r="S50" s="48" t="str">
        <f t="shared" si="8"/>
        <v>F</v>
      </c>
      <c r="T50" s="3" t="str">
        <f t="shared" si="9"/>
        <v>0,0</v>
      </c>
      <c r="U50" s="86">
        <v>0</v>
      </c>
      <c r="V50" s="48" t="str">
        <f t="shared" si="10"/>
        <v>F</v>
      </c>
      <c r="W50" s="3" t="str">
        <f t="shared" si="11"/>
        <v>0,0</v>
      </c>
      <c r="X50" s="86">
        <v>0</v>
      </c>
      <c r="Y50" s="48" t="str">
        <f t="shared" si="12"/>
        <v>F</v>
      </c>
      <c r="Z50" s="3" t="str">
        <f t="shared" si="13"/>
        <v>0,0</v>
      </c>
      <c r="AA50" s="83">
        <v>4.2</v>
      </c>
      <c r="AB50" s="11" t="str">
        <f t="shared" si="14"/>
        <v>D</v>
      </c>
      <c r="AC50" s="3" t="str">
        <f t="shared" si="15"/>
        <v>1,0</v>
      </c>
      <c r="AD50" s="86">
        <v>0</v>
      </c>
      <c r="AE50" s="48" t="str">
        <f t="shared" si="16"/>
        <v>F</v>
      </c>
      <c r="AF50" s="3" t="str">
        <f t="shared" si="17"/>
        <v>0,0</v>
      </c>
      <c r="AG50" s="83">
        <v>8.4</v>
      </c>
      <c r="AH50" s="11" t="str">
        <f t="shared" si="18"/>
        <v>B+</v>
      </c>
      <c r="AI50" s="3" t="str">
        <f t="shared" si="19"/>
        <v>3,5</v>
      </c>
      <c r="AJ50" s="84">
        <f t="shared" si="20"/>
        <v>71.2</v>
      </c>
      <c r="AK50" s="10">
        <f t="shared" si="21"/>
        <v>3.3904761904761904</v>
      </c>
      <c r="AL50" s="84">
        <f t="shared" si="22"/>
        <v>25.5</v>
      </c>
      <c r="AM50" s="10">
        <f t="shared" si="23"/>
        <v>1.2142857142857142</v>
      </c>
      <c r="AN50" s="73">
        <f>VLOOKUP(B50,Tổng!$B$7:$V$79,21,0)</f>
        <v>0</v>
      </c>
      <c r="AO50" s="73" t="s">
        <v>407</v>
      </c>
    </row>
    <row r="51" spans="1:41">
      <c r="A51" s="81" t="s">
        <v>175</v>
      </c>
      <c r="B51" s="81" t="s">
        <v>227</v>
      </c>
      <c r="C51" s="82" t="s">
        <v>228</v>
      </c>
      <c r="D51" s="82" t="s">
        <v>229</v>
      </c>
      <c r="E51" s="81" t="s">
        <v>230</v>
      </c>
      <c r="F51" s="83">
        <v>7.1</v>
      </c>
      <c r="G51" s="11" t="str">
        <f t="shared" si="0"/>
        <v>B</v>
      </c>
      <c r="H51" s="3" t="str">
        <f t="shared" si="1"/>
        <v>3,0</v>
      </c>
      <c r="I51" s="83">
        <v>6.7</v>
      </c>
      <c r="J51" s="11" t="str">
        <f t="shared" si="2"/>
        <v>C+</v>
      </c>
      <c r="K51" s="3" t="str">
        <f t="shared" si="3"/>
        <v>2,5</v>
      </c>
      <c r="L51" s="83">
        <v>8</v>
      </c>
      <c r="M51" s="11" t="str">
        <f t="shared" si="4"/>
        <v>B+</v>
      </c>
      <c r="N51" s="3" t="str">
        <f t="shared" si="5"/>
        <v>3,5</v>
      </c>
      <c r="O51" s="83">
        <v>7.2</v>
      </c>
      <c r="P51" s="11" t="str">
        <f t="shared" si="6"/>
        <v>B</v>
      </c>
      <c r="Q51" s="3" t="str">
        <f t="shared" si="7"/>
        <v>3,0</v>
      </c>
      <c r="R51" s="83">
        <v>8.1</v>
      </c>
      <c r="S51" s="11" t="str">
        <f t="shared" si="8"/>
        <v>B+</v>
      </c>
      <c r="T51" s="3" t="str">
        <f t="shared" si="9"/>
        <v>3,5</v>
      </c>
      <c r="U51" s="83">
        <v>4.8</v>
      </c>
      <c r="V51" s="11" t="str">
        <f t="shared" si="10"/>
        <v>D</v>
      </c>
      <c r="W51" s="3" t="str">
        <f t="shared" si="11"/>
        <v>1,0</v>
      </c>
      <c r="X51" s="83">
        <v>6.4</v>
      </c>
      <c r="Y51" s="11" t="str">
        <f t="shared" si="12"/>
        <v>C</v>
      </c>
      <c r="Z51" s="3" t="str">
        <f t="shared" si="13"/>
        <v>2,0</v>
      </c>
      <c r="AA51" s="83">
        <v>8</v>
      </c>
      <c r="AB51" s="11" t="str">
        <f t="shared" si="14"/>
        <v>B+</v>
      </c>
      <c r="AC51" s="3" t="str">
        <f t="shared" si="15"/>
        <v>3,5</v>
      </c>
      <c r="AD51" s="83">
        <v>8.8000000000000007</v>
      </c>
      <c r="AE51" s="11" t="str">
        <f t="shared" si="16"/>
        <v>A</v>
      </c>
      <c r="AF51" s="3" t="str">
        <f t="shared" si="17"/>
        <v>3,8</v>
      </c>
      <c r="AG51" s="83">
        <v>8.4</v>
      </c>
      <c r="AH51" s="11" t="str">
        <f t="shared" si="18"/>
        <v>B+</v>
      </c>
      <c r="AI51" s="3" t="str">
        <f t="shared" si="19"/>
        <v>3,5</v>
      </c>
      <c r="AJ51" s="84">
        <f t="shared" si="20"/>
        <v>155.39999999999998</v>
      </c>
      <c r="AK51" s="10">
        <f t="shared" si="21"/>
        <v>7.3999999999999986</v>
      </c>
      <c r="AL51" s="84">
        <f t="shared" si="22"/>
        <v>62.1</v>
      </c>
      <c r="AM51" s="10">
        <f t="shared" si="23"/>
        <v>2.9571428571428573</v>
      </c>
      <c r="AN51" s="73" t="str">
        <f>VLOOKUP(B51,Tổng!$B$7:$V$79,21,0)</f>
        <v>Đợt 1</v>
      </c>
    </row>
    <row r="52" spans="1:41" s="96" customFormat="1">
      <c r="A52" s="93" t="s">
        <v>180</v>
      </c>
      <c r="B52" s="93" t="s">
        <v>232</v>
      </c>
      <c r="C52" s="94" t="s">
        <v>233</v>
      </c>
      <c r="D52" s="94" t="s">
        <v>234</v>
      </c>
      <c r="E52" s="93" t="s">
        <v>235</v>
      </c>
      <c r="F52" s="86">
        <v>2.9</v>
      </c>
      <c r="G52" s="48" t="str">
        <f t="shared" si="0"/>
        <v>F</v>
      </c>
      <c r="H52" s="3" t="str">
        <f t="shared" si="1"/>
        <v>0,0</v>
      </c>
      <c r="I52" s="86">
        <v>0</v>
      </c>
      <c r="J52" s="48" t="str">
        <f t="shared" si="2"/>
        <v>F</v>
      </c>
      <c r="K52" s="3" t="str">
        <f t="shared" si="3"/>
        <v>0,0</v>
      </c>
      <c r="L52" s="86">
        <v>3.2</v>
      </c>
      <c r="M52" s="48" t="str">
        <f t="shared" si="4"/>
        <v>F</v>
      </c>
      <c r="N52" s="3" t="str">
        <f t="shared" si="5"/>
        <v>0,0</v>
      </c>
      <c r="O52" s="86">
        <v>1.8</v>
      </c>
      <c r="P52" s="48" t="str">
        <f t="shared" si="6"/>
        <v>F</v>
      </c>
      <c r="Q52" s="3" t="str">
        <f t="shared" si="7"/>
        <v>0,0</v>
      </c>
      <c r="R52" s="86">
        <v>0</v>
      </c>
      <c r="S52" s="48" t="str">
        <f t="shared" si="8"/>
        <v>F</v>
      </c>
      <c r="T52" s="3" t="str">
        <f t="shared" si="9"/>
        <v>0,0</v>
      </c>
      <c r="U52" s="86">
        <v>0</v>
      </c>
      <c r="V52" s="48" t="str">
        <f t="shared" si="10"/>
        <v>F</v>
      </c>
      <c r="W52" s="3" t="str">
        <f t="shared" si="11"/>
        <v>0,0</v>
      </c>
      <c r="X52" s="86">
        <v>0</v>
      </c>
      <c r="Y52" s="48" t="str">
        <f t="shared" si="12"/>
        <v>F</v>
      </c>
      <c r="Z52" s="3" t="str">
        <f t="shared" si="13"/>
        <v>0,0</v>
      </c>
      <c r="AA52" s="86">
        <v>0</v>
      </c>
      <c r="AB52" s="48" t="str">
        <f t="shared" si="14"/>
        <v>F</v>
      </c>
      <c r="AC52" s="3" t="str">
        <f t="shared" si="15"/>
        <v>0,0</v>
      </c>
      <c r="AD52" s="86">
        <v>0</v>
      </c>
      <c r="AE52" s="48" t="str">
        <f t="shared" si="16"/>
        <v>F</v>
      </c>
      <c r="AF52" s="3" t="str">
        <f t="shared" si="17"/>
        <v>0,0</v>
      </c>
      <c r="AG52" s="86">
        <v>3.6</v>
      </c>
      <c r="AH52" s="48" t="str">
        <f t="shared" si="18"/>
        <v>F</v>
      </c>
      <c r="AI52" s="3" t="str">
        <f t="shared" si="19"/>
        <v>0,0</v>
      </c>
      <c r="AJ52" s="95">
        <f t="shared" si="20"/>
        <v>26.6</v>
      </c>
      <c r="AK52" s="50">
        <f t="shared" si="21"/>
        <v>1.2666666666666668</v>
      </c>
      <c r="AL52" s="95">
        <f t="shared" si="22"/>
        <v>0</v>
      </c>
      <c r="AM52" s="50">
        <f t="shared" si="23"/>
        <v>0</v>
      </c>
      <c r="AN52" s="96">
        <f>VLOOKUP(B52,Tổng!$B$7:$V$79,21,0)</f>
        <v>0</v>
      </c>
      <c r="AO52" s="51" t="s">
        <v>407</v>
      </c>
    </row>
    <row r="53" spans="1:41">
      <c r="A53" s="81" t="s">
        <v>181</v>
      </c>
      <c r="B53" s="81" t="s">
        <v>238</v>
      </c>
      <c r="C53" s="82" t="s">
        <v>239</v>
      </c>
      <c r="D53" s="82" t="s">
        <v>240</v>
      </c>
      <c r="E53" s="81" t="s">
        <v>241</v>
      </c>
      <c r="F53" s="83">
        <v>8</v>
      </c>
      <c r="G53" s="11" t="str">
        <f t="shared" si="0"/>
        <v>B+</v>
      </c>
      <c r="H53" s="3" t="str">
        <f t="shared" si="1"/>
        <v>3,5</v>
      </c>
      <c r="I53" s="83">
        <v>7</v>
      </c>
      <c r="J53" s="11" t="str">
        <f t="shared" si="2"/>
        <v>B</v>
      </c>
      <c r="K53" s="3" t="str">
        <f t="shared" si="3"/>
        <v>3,0</v>
      </c>
      <c r="L53" s="83">
        <v>8</v>
      </c>
      <c r="M53" s="11" t="str">
        <f t="shared" si="4"/>
        <v>B+</v>
      </c>
      <c r="N53" s="3" t="str">
        <f t="shared" si="5"/>
        <v>3,5</v>
      </c>
      <c r="O53" s="83">
        <v>8.4</v>
      </c>
      <c r="P53" s="11" t="str">
        <f t="shared" si="6"/>
        <v>B+</v>
      </c>
      <c r="Q53" s="3" t="str">
        <f t="shared" si="7"/>
        <v>3,5</v>
      </c>
      <c r="R53" s="83">
        <v>7</v>
      </c>
      <c r="S53" s="11" t="str">
        <f t="shared" si="8"/>
        <v>B</v>
      </c>
      <c r="T53" s="3" t="str">
        <f t="shared" si="9"/>
        <v>3,0</v>
      </c>
      <c r="U53" s="83">
        <v>4.2</v>
      </c>
      <c r="V53" s="11" t="str">
        <f t="shared" si="10"/>
        <v>D</v>
      </c>
      <c r="W53" s="3" t="str">
        <f t="shared" si="11"/>
        <v>1,0</v>
      </c>
      <c r="X53" s="83">
        <v>7.7</v>
      </c>
      <c r="Y53" s="11" t="str">
        <f t="shared" si="12"/>
        <v>B</v>
      </c>
      <c r="Z53" s="3" t="str">
        <f t="shared" si="13"/>
        <v>3,0</v>
      </c>
      <c r="AA53" s="83">
        <v>4.8</v>
      </c>
      <c r="AB53" s="11" t="str">
        <f t="shared" si="14"/>
        <v>D</v>
      </c>
      <c r="AC53" s="3" t="str">
        <f t="shared" si="15"/>
        <v>1,0</v>
      </c>
      <c r="AD53" s="83">
        <v>7.4</v>
      </c>
      <c r="AE53" s="11" t="str">
        <f t="shared" si="16"/>
        <v>B</v>
      </c>
      <c r="AF53" s="3" t="str">
        <f t="shared" si="17"/>
        <v>3,0</v>
      </c>
      <c r="AG53" s="83">
        <v>8.4</v>
      </c>
      <c r="AH53" s="11" t="str">
        <f t="shared" si="18"/>
        <v>B+</v>
      </c>
      <c r="AI53" s="3" t="str">
        <f t="shared" si="19"/>
        <v>3,5</v>
      </c>
      <c r="AJ53" s="84">
        <f t="shared" si="20"/>
        <v>150.19999999999999</v>
      </c>
      <c r="AK53" s="10">
        <f t="shared" si="21"/>
        <v>7.1523809523809518</v>
      </c>
      <c r="AL53" s="84">
        <f t="shared" si="22"/>
        <v>59.5</v>
      </c>
      <c r="AM53" s="10">
        <f t="shared" si="23"/>
        <v>2.8333333333333335</v>
      </c>
      <c r="AN53" s="73" t="str">
        <f>VLOOKUP(B53,Tổng!$B$7:$V$79,21,0)</f>
        <v>Đợt 1</v>
      </c>
    </row>
    <row r="54" spans="1:41">
      <c r="A54" s="81" t="s">
        <v>186</v>
      </c>
      <c r="B54" s="81" t="s">
        <v>244</v>
      </c>
      <c r="C54" s="82" t="s">
        <v>245</v>
      </c>
      <c r="D54" s="82" t="s">
        <v>246</v>
      </c>
      <c r="E54" s="81" t="s">
        <v>247</v>
      </c>
      <c r="F54" s="83">
        <v>7.1</v>
      </c>
      <c r="G54" s="11" t="str">
        <f t="shared" si="0"/>
        <v>B</v>
      </c>
      <c r="H54" s="3" t="str">
        <f t="shared" si="1"/>
        <v>3,0</v>
      </c>
      <c r="I54" s="83">
        <v>7</v>
      </c>
      <c r="J54" s="11" t="str">
        <f t="shared" si="2"/>
        <v>B</v>
      </c>
      <c r="K54" s="3" t="str">
        <f t="shared" si="3"/>
        <v>3,0</v>
      </c>
      <c r="L54" s="83">
        <v>8</v>
      </c>
      <c r="M54" s="11" t="str">
        <f t="shared" si="4"/>
        <v>B+</v>
      </c>
      <c r="N54" s="3" t="str">
        <f t="shared" si="5"/>
        <v>3,5</v>
      </c>
      <c r="O54" s="83">
        <v>7.8</v>
      </c>
      <c r="P54" s="11" t="str">
        <f t="shared" si="6"/>
        <v>B</v>
      </c>
      <c r="Q54" s="3" t="str">
        <f t="shared" si="7"/>
        <v>3,0</v>
      </c>
      <c r="R54" s="83">
        <v>6.6</v>
      </c>
      <c r="S54" s="11" t="str">
        <f t="shared" si="8"/>
        <v>C+</v>
      </c>
      <c r="T54" s="3" t="str">
        <f t="shared" si="9"/>
        <v>2,5</v>
      </c>
      <c r="U54" s="83">
        <v>4.2</v>
      </c>
      <c r="V54" s="11" t="str">
        <f t="shared" si="10"/>
        <v>D</v>
      </c>
      <c r="W54" s="3" t="str">
        <f t="shared" si="11"/>
        <v>1,0</v>
      </c>
      <c r="X54" s="83">
        <v>7.7</v>
      </c>
      <c r="Y54" s="11" t="str">
        <f t="shared" si="12"/>
        <v>B</v>
      </c>
      <c r="Z54" s="3" t="str">
        <f t="shared" si="13"/>
        <v>3,0</v>
      </c>
      <c r="AA54" s="83">
        <v>8</v>
      </c>
      <c r="AB54" s="11" t="str">
        <f t="shared" si="14"/>
        <v>B+</v>
      </c>
      <c r="AC54" s="3" t="str">
        <f t="shared" si="15"/>
        <v>3,5</v>
      </c>
      <c r="AD54" s="83">
        <v>7.4</v>
      </c>
      <c r="AE54" s="11" t="str">
        <f t="shared" si="16"/>
        <v>B</v>
      </c>
      <c r="AF54" s="3" t="str">
        <f t="shared" si="17"/>
        <v>3,0</v>
      </c>
      <c r="AG54" s="83">
        <v>8.4</v>
      </c>
      <c r="AH54" s="11" t="str">
        <f t="shared" si="18"/>
        <v>B+</v>
      </c>
      <c r="AI54" s="3" t="str">
        <f t="shared" si="19"/>
        <v>3,5</v>
      </c>
      <c r="AJ54" s="84">
        <f t="shared" si="20"/>
        <v>152.80000000000001</v>
      </c>
      <c r="AK54" s="10">
        <f t="shared" si="21"/>
        <v>7.276190476190477</v>
      </c>
      <c r="AL54" s="84">
        <f t="shared" si="22"/>
        <v>61.5</v>
      </c>
      <c r="AM54" s="10">
        <f t="shared" si="23"/>
        <v>2.9285714285714284</v>
      </c>
      <c r="AN54" s="73" t="str">
        <f>VLOOKUP(B54,Tổng!$B$7:$V$79,21,0)</f>
        <v>Đợt 1</v>
      </c>
    </row>
    <row r="55" spans="1:41">
      <c r="A55" s="81" t="s">
        <v>191</v>
      </c>
      <c r="B55" s="81" t="s">
        <v>249</v>
      </c>
      <c r="C55" s="82" t="s">
        <v>250</v>
      </c>
      <c r="D55" s="82" t="s">
        <v>17</v>
      </c>
      <c r="E55" s="81" t="s">
        <v>251</v>
      </c>
      <c r="F55" s="83">
        <v>7.2</v>
      </c>
      <c r="G55" s="11" t="str">
        <f t="shared" si="0"/>
        <v>B</v>
      </c>
      <c r="H55" s="3" t="str">
        <f t="shared" si="1"/>
        <v>3,0</v>
      </c>
      <c r="I55" s="83">
        <v>4.2</v>
      </c>
      <c r="J55" s="11" t="str">
        <f t="shared" si="2"/>
        <v>D</v>
      </c>
      <c r="K55" s="3" t="str">
        <f t="shared" si="3"/>
        <v>1,0</v>
      </c>
      <c r="L55" s="83">
        <v>8</v>
      </c>
      <c r="M55" s="11" t="str">
        <f t="shared" si="4"/>
        <v>B+</v>
      </c>
      <c r="N55" s="3" t="str">
        <f t="shared" si="5"/>
        <v>3,5</v>
      </c>
      <c r="O55" s="83">
        <v>6.6</v>
      </c>
      <c r="P55" s="11" t="str">
        <f t="shared" si="6"/>
        <v>C+</v>
      </c>
      <c r="Q55" s="3" t="str">
        <f t="shared" si="7"/>
        <v>2,5</v>
      </c>
      <c r="R55" s="83">
        <v>5.0999999999999996</v>
      </c>
      <c r="S55" s="11" t="str">
        <f t="shared" si="8"/>
        <v>D+</v>
      </c>
      <c r="T55" s="3" t="str">
        <f t="shared" si="9"/>
        <v>1,5</v>
      </c>
      <c r="U55" s="83">
        <v>4.8</v>
      </c>
      <c r="V55" s="11" t="str">
        <f t="shared" si="10"/>
        <v>D</v>
      </c>
      <c r="W55" s="3" t="str">
        <f t="shared" si="11"/>
        <v>1,0</v>
      </c>
      <c r="X55" s="83">
        <v>5.4</v>
      </c>
      <c r="Y55" s="11" t="str">
        <f t="shared" si="12"/>
        <v>D+</v>
      </c>
      <c r="Z55" s="3" t="str">
        <f t="shared" si="13"/>
        <v>1,5</v>
      </c>
      <c r="AA55" s="83">
        <v>4.8</v>
      </c>
      <c r="AB55" s="11" t="str">
        <f t="shared" si="14"/>
        <v>D</v>
      </c>
      <c r="AC55" s="3" t="str">
        <f t="shared" si="15"/>
        <v>1,0</v>
      </c>
      <c r="AD55" s="83">
        <v>9.1</v>
      </c>
      <c r="AE55" s="11" t="str">
        <f t="shared" si="16"/>
        <v>A</v>
      </c>
      <c r="AF55" s="3" t="str">
        <f t="shared" si="17"/>
        <v>3,8</v>
      </c>
      <c r="AG55" s="83">
        <v>8.4</v>
      </c>
      <c r="AH55" s="11" t="str">
        <f t="shared" si="18"/>
        <v>B+</v>
      </c>
      <c r="AI55" s="3" t="str">
        <f t="shared" si="19"/>
        <v>3,5</v>
      </c>
      <c r="AJ55" s="84">
        <f t="shared" si="20"/>
        <v>135.6</v>
      </c>
      <c r="AK55" s="10">
        <f t="shared" si="21"/>
        <v>6.4571428571428573</v>
      </c>
      <c r="AL55" s="84">
        <f t="shared" si="22"/>
        <v>48.1</v>
      </c>
      <c r="AM55" s="10">
        <f t="shared" si="23"/>
        <v>2.2904761904761903</v>
      </c>
      <c r="AN55" s="73" t="str">
        <f>VLOOKUP(B55,Tổng!$B$7:$V$79,21,0)</f>
        <v>Đợt 1</v>
      </c>
    </row>
    <row r="56" spans="1:41">
      <c r="A56" s="81" t="s">
        <v>196</v>
      </c>
      <c r="B56" s="81" t="s">
        <v>254</v>
      </c>
      <c r="C56" s="82" t="s">
        <v>255</v>
      </c>
      <c r="D56" s="82" t="s">
        <v>256</v>
      </c>
      <c r="E56" s="81" t="s">
        <v>257</v>
      </c>
      <c r="F56" s="83">
        <v>6.8</v>
      </c>
      <c r="G56" s="11" t="str">
        <f t="shared" si="0"/>
        <v>C+</v>
      </c>
      <c r="H56" s="3" t="str">
        <f t="shared" si="1"/>
        <v>2,5</v>
      </c>
      <c r="I56" s="83">
        <v>7.6</v>
      </c>
      <c r="J56" s="11" t="str">
        <f t="shared" si="2"/>
        <v>B</v>
      </c>
      <c r="K56" s="3" t="str">
        <f t="shared" si="3"/>
        <v>3,0</v>
      </c>
      <c r="L56" s="83">
        <v>8</v>
      </c>
      <c r="M56" s="11" t="str">
        <f t="shared" si="4"/>
        <v>B+</v>
      </c>
      <c r="N56" s="3" t="str">
        <f t="shared" si="5"/>
        <v>3,5</v>
      </c>
      <c r="O56" s="83">
        <v>8.4</v>
      </c>
      <c r="P56" s="11" t="str">
        <f t="shared" si="6"/>
        <v>B+</v>
      </c>
      <c r="Q56" s="3" t="str">
        <f t="shared" si="7"/>
        <v>3,5</v>
      </c>
      <c r="R56" s="83">
        <v>6.1</v>
      </c>
      <c r="S56" s="11" t="str">
        <f t="shared" si="8"/>
        <v>C</v>
      </c>
      <c r="T56" s="3" t="str">
        <f t="shared" si="9"/>
        <v>2,0</v>
      </c>
      <c r="U56" s="83">
        <v>7.1</v>
      </c>
      <c r="V56" s="11" t="str">
        <f t="shared" si="10"/>
        <v>B</v>
      </c>
      <c r="W56" s="3" t="str">
        <f t="shared" si="11"/>
        <v>3,0</v>
      </c>
      <c r="X56" s="83">
        <v>6.8</v>
      </c>
      <c r="Y56" s="11" t="str">
        <f t="shared" si="12"/>
        <v>C+</v>
      </c>
      <c r="Z56" s="3" t="str">
        <f t="shared" si="13"/>
        <v>2,5</v>
      </c>
      <c r="AA56" s="83">
        <v>6.8</v>
      </c>
      <c r="AB56" s="11" t="str">
        <f t="shared" si="14"/>
        <v>C+</v>
      </c>
      <c r="AC56" s="3" t="str">
        <f t="shared" si="15"/>
        <v>2,5</v>
      </c>
      <c r="AD56" s="83">
        <v>7.4</v>
      </c>
      <c r="AE56" s="11" t="str">
        <f t="shared" si="16"/>
        <v>B</v>
      </c>
      <c r="AF56" s="3" t="str">
        <f t="shared" si="17"/>
        <v>3,0</v>
      </c>
      <c r="AG56" s="83">
        <v>8.4</v>
      </c>
      <c r="AH56" s="11" t="str">
        <f t="shared" si="18"/>
        <v>B+</v>
      </c>
      <c r="AI56" s="3" t="str">
        <f t="shared" si="19"/>
        <v>3,5</v>
      </c>
      <c r="AJ56" s="84">
        <f t="shared" si="20"/>
        <v>155.19999999999999</v>
      </c>
      <c r="AK56" s="10">
        <f t="shared" si="21"/>
        <v>7.39047619047619</v>
      </c>
      <c r="AL56" s="84">
        <f t="shared" si="22"/>
        <v>61.5</v>
      </c>
      <c r="AM56" s="10">
        <f t="shared" si="23"/>
        <v>2.9285714285714284</v>
      </c>
      <c r="AN56" s="73">
        <f>VLOOKUP(B56,Tổng!$B$7:$V$79,21,0)</f>
        <v>0</v>
      </c>
    </row>
    <row r="57" spans="1:41">
      <c r="A57" s="81" t="s">
        <v>201</v>
      </c>
      <c r="B57" s="81" t="s">
        <v>262</v>
      </c>
      <c r="C57" s="82" t="s">
        <v>263</v>
      </c>
      <c r="D57" s="82" t="s">
        <v>119</v>
      </c>
      <c r="E57" s="81" t="s">
        <v>264</v>
      </c>
      <c r="F57" s="83">
        <v>6.6</v>
      </c>
      <c r="G57" s="11" t="str">
        <f t="shared" ref="G57:G81" si="24">IF(F57&gt;=9.5,"A+",IF(F57&gt;=8.5,"A",IF(F57&gt;=8,"B+",IF(F57&gt;=7,"B",IF(F57&gt;=6.5,"C+",IF(F57&gt;=5.5,"C",IF(F57&gt;=5,"D+",IF(F57&gt;=4,"D",IF(F57&lt;4,"F")))))))))</f>
        <v>C+</v>
      </c>
      <c r="H57" s="3" t="str">
        <f t="shared" si="1"/>
        <v>2,5</v>
      </c>
      <c r="I57" s="83">
        <v>7.6</v>
      </c>
      <c r="J57" s="11" t="str">
        <f t="shared" ref="J57:J81" si="25">IF(I57&gt;=9.5,"A+",IF(I57&gt;=8.5,"A",IF(I57&gt;=8,"B+",IF(I57&gt;=7,"B",IF(I57&gt;=6.5,"C+",IF(I57&gt;=5.5,"C",IF(I57&gt;=5,"D+",IF(I57&gt;=4,"D",IF(I57&lt;4,"F")))))))))</f>
        <v>B</v>
      </c>
      <c r="K57" s="3" t="str">
        <f t="shared" si="3"/>
        <v>3,0</v>
      </c>
      <c r="L57" s="83">
        <v>8</v>
      </c>
      <c r="M57" s="11" t="str">
        <f t="shared" ref="M57:M81" si="26">IF(L57&gt;=9.5,"A+",IF(L57&gt;=8.5,"A",IF(L57&gt;=8,"B+",IF(L57&gt;=7,"B",IF(L57&gt;=6.5,"C+",IF(L57&gt;=5.5,"C",IF(L57&gt;=5,"D+",IF(L57&gt;=4,"D",IF(L57&lt;4,"F")))))))))</f>
        <v>B+</v>
      </c>
      <c r="N57" s="3" t="str">
        <f t="shared" si="5"/>
        <v>3,5</v>
      </c>
      <c r="O57" s="83">
        <v>7.8</v>
      </c>
      <c r="P57" s="11" t="str">
        <f t="shared" ref="P57:P81" si="27">IF(O57&gt;=9.5,"A+",IF(O57&gt;=8.5,"A",IF(O57&gt;=8,"B+",IF(O57&gt;=7,"B",IF(O57&gt;=6.5,"C+",IF(O57&gt;=5.5,"C",IF(O57&gt;=5,"D+",IF(O57&gt;=4,"D",IF(O57&lt;4,"F")))))))))</f>
        <v>B</v>
      </c>
      <c r="Q57" s="3" t="str">
        <f t="shared" si="7"/>
        <v>3,0</v>
      </c>
      <c r="R57" s="83">
        <v>7.3</v>
      </c>
      <c r="S57" s="11" t="str">
        <f t="shared" ref="S57:S81" si="28">IF(R57&gt;=9.5,"A+",IF(R57&gt;=8.5,"A",IF(R57&gt;=8,"B+",IF(R57&gt;=7,"B",IF(R57&gt;=6.5,"C+",IF(R57&gt;=5.5,"C",IF(R57&gt;=5,"D+",IF(R57&gt;=4,"D",IF(R57&lt;4,"F")))))))))</f>
        <v>B</v>
      </c>
      <c r="T57" s="3" t="str">
        <f t="shared" si="9"/>
        <v>3,0</v>
      </c>
      <c r="U57" s="83">
        <v>7.2</v>
      </c>
      <c r="V57" s="11" t="str">
        <f t="shared" ref="V57:V81" si="29">IF(U57&gt;=9.5,"A+",IF(U57&gt;=8.5,"A",IF(U57&gt;=8,"B+",IF(U57&gt;=7,"B",IF(U57&gt;=6.5,"C+",IF(U57&gt;=5.5,"C",IF(U57&gt;=5,"D+",IF(U57&gt;=4,"D",IF(U57&lt;4,"F")))))))))</f>
        <v>B</v>
      </c>
      <c r="W57" s="3" t="str">
        <f t="shared" si="11"/>
        <v>3,0</v>
      </c>
      <c r="X57" s="83">
        <v>8.3000000000000007</v>
      </c>
      <c r="Y57" s="11" t="str">
        <f t="shared" ref="Y57:Y81" si="30">IF(X57&gt;=9.5,"A+",IF(X57&gt;=8.5,"A",IF(X57&gt;=8,"B+",IF(X57&gt;=7,"B",IF(X57&gt;=6.5,"C+",IF(X57&gt;=5.5,"C",IF(X57&gt;=5,"D+",IF(X57&gt;=4,"D",IF(X57&lt;4,"F")))))))))</f>
        <v>B+</v>
      </c>
      <c r="Z57" s="3" t="str">
        <f t="shared" si="13"/>
        <v>3,5</v>
      </c>
      <c r="AA57" s="83">
        <v>7.8</v>
      </c>
      <c r="AB57" s="11" t="str">
        <f t="shared" ref="AB57:AB81" si="31">IF(AA57&gt;=9.5,"A+",IF(AA57&gt;=8.5,"A",IF(AA57&gt;=8,"B+",IF(AA57&gt;=7,"B",IF(AA57&gt;=6.5,"C+",IF(AA57&gt;=5.5,"C",IF(AA57&gt;=5,"D+",IF(AA57&gt;=4,"D",IF(AA57&lt;4,"F")))))))))</f>
        <v>B</v>
      </c>
      <c r="AC57" s="3" t="str">
        <f t="shared" si="15"/>
        <v>3,0</v>
      </c>
      <c r="AD57" s="83">
        <v>7.4</v>
      </c>
      <c r="AE57" s="11" t="str">
        <f t="shared" ref="AE57:AE81" si="32">IF(AD57&gt;=9.5,"A+",IF(AD57&gt;=8.5,"A",IF(AD57&gt;=8,"B+",IF(AD57&gt;=7,"B",IF(AD57&gt;=6.5,"C+",IF(AD57&gt;=5.5,"C",IF(AD57&gt;=5,"D+",IF(AD57&gt;=4,"D",IF(AD57&lt;4,"F")))))))))</f>
        <v>B</v>
      </c>
      <c r="AF57" s="3" t="str">
        <f t="shared" si="17"/>
        <v>3,0</v>
      </c>
      <c r="AG57" s="83">
        <v>9</v>
      </c>
      <c r="AH57" s="11" t="str">
        <f t="shared" ref="AH57:AH81" si="33">IF(AG57&gt;=9.5,"A+",IF(AG57&gt;=8.5,"A",IF(AG57&gt;=8,"B+",IF(AG57&gt;=7,"B",IF(AG57&gt;=6.5,"C+",IF(AG57&gt;=5.5,"C",IF(AG57&gt;=5,"D+",IF(AG57&gt;=4,"D",IF(AG57&lt;4,"F")))))))))</f>
        <v>A</v>
      </c>
      <c r="AI57" s="3" t="str">
        <f t="shared" si="19"/>
        <v>3,8</v>
      </c>
      <c r="AJ57" s="84">
        <f t="shared" ref="AJ57:AJ81" si="34">F57*$F$7+I57*$I$7+L57*$L$7+O57*$O$7+R57*$R$7+U57*$U$7+X57*$X$7+AA57*$AA$7+AD57*$AD$7+AG57*$AG$7</f>
        <v>163</v>
      </c>
      <c r="AK57" s="10">
        <f t="shared" ref="AK57:AK81" si="35">AJ57/$AJ$7</f>
        <v>7.7619047619047619</v>
      </c>
      <c r="AL57" s="84">
        <f t="shared" ref="AL57:AL81" si="36">H57*$F$7+K57*$I$7+N57*$L$7+Q57*$O$7+T57*$R$7+W57*$U$7+Z57*$X$7+AC57*$AA$7+AF57*$AD$7+AI57*$AG$7</f>
        <v>66.400000000000006</v>
      </c>
      <c r="AM57" s="10">
        <f t="shared" ref="AM57:AM81" si="37">AL57/$AJ$7</f>
        <v>3.1619047619047622</v>
      </c>
      <c r="AN57" s="73" t="str">
        <f>VLOOKUP(B57,Tổng!$B$7:$V$79,21,0)</f>
        <v>Đợt 1</v>
      </c>
    </row>
    <row r="58" spans="1:41">
      <c r="A58" s="81" t="s">
        <v>206</v>
      </c>
      <c r="B58" s="81" t="s">
        <v>266</v>
      </c>
      <c r="C58" s="82" t="s">
        <v>267</v>
      </c>
      <c r="D58" s="82" t="s">
        <v>268</v>
      </c>
      <c r="E58" s="81" t="s">
        <v>269</v>
      </c>
      <c r="F58" s="83">
        <v>7.5</v>
      </c>
      <c r="G58" s="11" t="str">
        <f t="shared" si="24"/>
        <v>B</v>
      </c>
      <c r="H58" s="3" t="str">
        <f t="shared" si="1"/>
        <v>3,0</v>
      </c>
      <c r="I58" s="83">
        <v>7.9</v>
      </c>
      <c r="J58" s="11" t="str">
        <f t="shared" si="25"/>
        <v>B</v>
      </c>
      <c r="K58" s="3" t="str">
        <f t="shared" si="3"/>
        <v>3,0</v>
      </c>
      <c r="L58" s="83">
        <v>8</v>
      </c>
      <c r="M58" s="11" t="str">
        <f t="shared" si="26"/>
        <v>B+</v>
      </c>
      <c r="N58" s="3" t="str">
        <f t="shared" si="5"/>
        <v>3,5</v>
      </c>
      <c r="O58" s="83">
        <v>8.4</v>
      </c>
      <c r="P58" s="11" t="str">
        <f t="shared" si="27"/>
        <v>B+</v>
      </c>
      <c r="Q58" s="3" t="str">
        <f t="shared" si="7"/>
        <v>3,5</v>
      </c>
      <c r="R58" s="83">
        <v>6.4</v>
      </c>
      <c r="S58" s="11" t="str">
        <f t="shared" si="28"/>
        <v>C</v>
      </c>
      <c r="T58" s="3" t="str">
        <f t="shared" si="9"/>
        <v>2,0</v>
      </c>
      <c r="U58" s="83">
        <v>8</v>
      </c>
      <c r="V58" s="11" t="str">
        <f t="shared" si="29"/>
        <v>B+</v>
      </c>
      <c r="W58" s="3" t="str">
        <f t="shared" si="11"/>
        <v>3,5</v>
      </c>
      <c r="X58" s="83">
        <v>6.3</v>
      </c>
      <c r="Y58" s="11" t="str">
        <f t="shared" si="30"/>
        <v>C</v>
      </c>
      <c r="Z58" s="3" t="str">
        <f t="shared" si="13"/>
        <v>2,0</v>
      </c>
      <c r="AA58" s="83">
        <v>4.2</v>
      </c>
      <c r="AB58" s="11" t="str">
        <f t="shared" si="31"/>
        <v>D</v>
      </c>
      <c r="AC58" s="3" t="str">
        <f t="shared" si="15"/>
        <v>1,0</v>
      </c>
      <c r="AD58" s="83">
        <v>7.4</v>
      </c>
      <c r="AE58" s="11" t="str">
        <f t="shared" si="32"/>
        <v>B</v>
      </c>
      <c r="AF58" s="3" t="str">
        <f t="shared" si="17"/>
        <v>3,0</v>
      </c>
      <c r="AG58" s="83">
        <v>8.4</v>
      </c>
      <c r="AH58" s="11" t="str">
        <f t="shared" si="33"/>
        <v>B+</v>
      </c>
      <c r="AI58" s="3" t="str">
        <f t="shared" si="19"/>
        <v>3,5</v>
      </c>
      <c r="AJ58" s="84">
        <f t="shared" si="34"/>
        <v>153.39999999999998</v>
      </c>
      <c r="AK58" s="10">
        <f t="shared" si="35"/>
        <v>7.3047619047619037</v>
      </c>
      <c r="AL58" s="84">
        <f t="shared" si="36"/>
        <v>59.5</v>
      </c>
      <c r="AM58" s="10">
        <f t="shared" si="37"/>
        <v>2.8333333333333335</v>
      </c>
      <c r="AN58" s="73" t="str">
        <f>VLOOKUP(B58,Tổng!$B$7:$V$79,21,0)</f>
        <v>Đợt 1</v>
      </c>
    </row>
    <row r="59" spans="1:41">
      <c r="A59" s="81" t="s">
        <v>211</v>
      </c>
      <c r="B59" s="81" t="s">
        <v>279</v>
      </c>
      <c r="C59" s="82" t="s">
        <v>280</v>
      </c>
      <c r="D59" s="82" t="s">
        <v>281</v>
      </c>
      <c r="E59" s="81" t="s">
        <v>282</v>
      </c>
      <c r="F59" s="83">
        <v>6.5</v>
      </c>
      <c r="G59" s="11" t="str">
        <f t="shared" si="24"/>
        <v>C+</v>
      </c>
      <c r="H59" s="3" t="str">
        <f t="shared" si="1"/>
        <v>2,5</v>
      </c>
      <c r="I59" s="83">
        <v>7.6</v>
      </c>
      <c r="J59" s="11" t="str">
        <f t="shared" si="25"/>
        <v>B</v>
      </c>
      <c r="K59" s="3" t="str">
        <f t="shared" si="3"/>
        <v>3,0</v>
      </c>
      <c r="L59" s="83">
        <v>8</v>
      </c>
      <c r="M59" s="11" t="str">
        <f t="shared" si="26"/>
        <v>B+</v>
      </c>
      <c r="N59" s="3" t="str">
        <f t="shared" si="5"/>
        <v>3,5</v>
      </c>
      <c r="O59" s="83">
        <v>8.4</v>
      </c>
      <c r="P59" s="11" t="str">
        <f t="shared" si="27"/>
        <v>B+</v>
      </c>
      <c r="Q59" s="3" t="str">
        <f t="shared" si="7"/>
        <v>3,5</v>
      </c>
      <c r="R59" s="83">
        <v>7</v>
      </c>
      <c r="S59" s="11" t="str">
        <f t="shared" si="28"/>
        <v>B</v>
      </c>
      <c r="T59" s="3" t="str">
        <f t="shared" si="9"/>
        <v>3,0</v>
      </c>
      <c r="U59" s="83">
        <v>7.4</v>
      </c>
      <c r="V59" s="11" t="str">
        <f t="shared" si="29"/>
        <v>B</v>
      </c>
      <c r="W59" s="3" t="str">
        <f t="shared" si="11"/>
        <v>3,0</v>
      </c>
      <c r="X59" s="83">
        <v>7.6</v>
      </c>
      <c r="Y59" s="11" t="str">
        <f t="shared" si="30"/>
        <v>B</v>
      </c>
      <c r="Z59" s="3" t="str">
        <f t="shared" si="13"/>
        <v>3,0</v>
      </c>
      <c r="AA59" s="83">
        <v>7.4</v>
      </c>
      <c r="AB59" s="11" t="str">
        <f t="shared" si="31"/>
        <v>B</v>
      </c>
      <c r="AC59" s="3" t="str">
        <f t="shared" si="15"/>
        <v>3,0</v>
      </c>
      <c r="AD59" s="83">
        <v>7.4</v>
      </c>
      <c r="AE59" s="11" t="str">
        <f t="shared" si="32"/>
        <v>B</v>
      </c>
      <c r="AF59" s="3" t="str">
        <f t="shared" si="17"/>
        <v>3,0</v>
      </c>
      <c r="AG59" s="83">
        <v>8.4</v>
      </c>
      <c r="AH59" s="11" t="str">
        <f t="shared" si="33"/>
        <v>B+</v>
      </c>
      <c r="AI59" s="3" t="str">
        <f t="shared" si="19"/>
        <v>3,5</v>
      </c>
      <c r="AJ59" s="84">
        <f t="shared" si="34"/>
        <v>159.80000000000001</v>
      </c>
      <c r="AK59" s="10">
        <f t="shared" si="35"/>
        <v>7.60952380952381</v>
      </c>
      <c r="AL59" s="84">
        <f t="shared" si="36"/>
        <v>65.5</v>
      </c>
      <c r="AM59" s="10">
        <f t="shared" si="37"/>
        <v>3.1190476190476191</v>
      </c>
      <c r="AN59" s="73" t="str">
        <f>VLOOKUP(B59,Tổng!$B$7:$V$79,21,0)</f>
        <v>Đợt 1</v>
      </c>
    </row>
    <row r="60" spans="1:41">
      <c r="A60" s="81" t="s">
        <v>216</v>
      </c>
      <c r="B60" s="81" t="s">
        <v>283</v>
      </c>
      <c r="C60" s="82" t="s">
        <v>284</v>
      </c>
      <c r="D60" s="82" t="s">
        <v>14</v>
      </c>
      <c r="E60" s="81" t="s">
        <v>285</v>
      </c>
      <c r="F60" s="83">
        <v>6.5</v>
      </c>
      <c r="G60" s="11" t="str">
        <f t="shared" si="24"/>
        <v>C+</v>
      </c>
      <c r="H60" s="3" t="str">
        <f t="shared" si="1"/>
        <v>2,5</v>
      </c>
      <c r="I60" s="83">
        <v>7.9</v>
      </c>
      <c r="J60" s="11" t="str">
        <f t="shared" si="25"/>
        <v>B</v>
      </c>
      <c r="K60" s="3" t="str">
        <f t="shared" si="3"/>
        <v>3,0</v>
      </c>
      <c r="L60" s="83">
        <v>8</v>
      </c>
      <c r="M60" s="11" t="str">
        <f t="shared" si="26"/>
        <v>B+</v>
      </c>
      <c r="N60" s="3" t="str">
        <f t="shared" si="5"/>
        <v>3,5</v>
      </c>
      <c r="O60" s="83">
        <v>8.4</v>
      </c>
      <c r="P60" s="11" t="str">
        <f t="shared" si="27"/>
        <v>B+</v>
      </c>
      <c r="Q60" s="3" t="str">
        <f t="shared" si="7"/>
        <v>3,5</v>
      </c>
      <c r="R60" s="83">
        <v>7.6</v>
      </c>
      <c r="S60" s="11" t="str">
        <f t="shared" si="28"/>
        <v>B</v>
      </c>
      <c r="T60" s="3" t="str">
        <f t="shared" si="9"/>
        <v>3,0</v>
      </c>
      <c r="U60" s="83">
        <v>8</v>
      </c>
      <c r="V60" s="11" t="str">
        <f t="shared" si="29"/>
        <v>B+</v>
      </c>
      <c r="W60" s="3" t="str">
        <f t="shared" si="11"/>
        <v>3,5</v>
      </c>
      <c r="X60" s="83">
        <v>8</v>
      </c>
      <c r="Y60" s="11" t="str">
        <f t="shared" si="30"/>
        <v>B+</v>
      </c>
      <c r="Z60" s="3" t="str">
        <f t="shared" si="13"/>
        <v>3,5</v>
      </c>
      <c r="AA60" s="83">
        <v>7.4</v>
      </c>
      <c r="AB60" s="11" t="str">
        <f t="shared" si="31"/>
        <v>B</v>
      </c>
      <c r="AC60" s="3" t="str">
        <f t="shared" si="15"/>
        <v>3,0</v>
      </c>
      <c r="AD60" s="83">
        <v>8</v>
      </c>
      <c r="AE60" s="11" t="str">
        <f t="shared" si="32"/>
        <v>B+</v>
      </c>
      <c r="AF60" s="3" t="str">
        <f t="shared" si="17"/>
        <v>3,5</v>
      </c>
      <c r="AG60" s="83">
        <v>8.4</v>
      </c>
      <c r="AH60" s="11" t="str">
        <f t="shared" si="33"/>
        <v>B+</v>
      </c>
      <c r="AI60" s="3" t="str">
        <f t="shared" si="19"/>
        <v>3,5</v>
      </c>
      <c r="AJ60" s="84">
        <f t="shared" si="34"/>
        <v>164.8</v>
      </c>
      <c r="AK60" s="10">
        <f t="shared" si="35"/>
        <v>7.8476190476190482</v>
      </c>
      <c r="AL60" s="84">
        <f t="shared" si="36"/>
        <v>68.5</v>
      </c>
      <c r="AM60" s="10">
        <f t="shared" si="37"/>
        <v>3.2619047619047619</v>
      </c>
      <c r="AN60" s="73" t="str">
        <f>VLOOKUP(B60,Tổng!$B$7:$V$79,21,0)</f>
        <v>Đợt 1</v>
      </c>
    </row>
    <row r="61" spans="1:41">
      <c r="A61" s="81" t="s">
        <v>221</v>
      </c>
      <c r="B61" s="81" t="s">
        <v>286</v>
      </c>
      <c r="C61" s="82" t="s">
        <v>287</v>
      </c>
      <c r="D61" s="82" t="s">
        <v>14</v>
      </c>
      <c r="E61" s="81" t="s">
        <v>288</v>
      </c>
      <c r="F61" s="83">
        <v>7.7</v>
      </c>
      <c r="G61" s="11" t="str">
        <f t="shared" si="24"/>
        <v>B</v>
      </c>
      <c r="H61" s="3" t="str">
        <f t="shared" si="1"/>
        <v>3,0</v>
      </c>
      <c r="I61" s="83">
        <v>7.9</v>
      </c>
      <c r="J61" s="11" t="str">
        <f t="shared" si="25"/>
        <v>B</v>
      </c>
      <c r="K61" s="3" t="str">
        <f t="shared" si="3"/>
        <v>3,0</v>
      </c>
      <c r="L61" s="83">
        <v>8</v>
      </c>
      <c r="M61" s="11" t="str">
        <f t="shared" si="26"/>
        <v>B+</v>
      </c>
      <c r="N61" s="3" t="str">
        <f t="shared" si="5"/>
        <v>3,5</v>
      </c>
      <c r="O61" s="83">
        <v>9</v>
      </c>
      <c r="P61" s="11" t="str">
        <f t="shared" si="27"/>
        <v>A</v>
      </c>
      <c r="Q61" s="3" t="str">
        <f t="shared" si="7"/>
        <v>3,8</v>
      </c>
      <c r="R61" s="83">
        <v>7</v>
      </c>
      <c r="S61" s="11" t="str">
        <f t="shared" si="28"/>
        <v>B</v>
      </c>
      <c r="T61" s="3" t="str">
        <f t="shared" si="9"/>
        <v>3,0</v>
      </c>
      <c r="U61" s="83">
        <v>7.3</v>
      </c>
      <c r="V61" s="11" t="str">
        <f t="shared" si="29"/>
        <v>B</v>
      </c>
      <c r="W61" s="3" t="str">
        <f t="shared" si="11"/>
        <v>3,0</v>
      </c>
      <c r="X61" s="83">
        <v>7.8</v>
      </c>
      <c r="Y61" s="11" t="str">
        <f t="shared" si="30"/>
        <v>B</v>
      </c>
      <c r="Z61" s="3" t="str">
        <f t="shared" si="13"/>
        <v>3,0</v>
      </c>
      <c r="AA61" s="83">
        <v>8</v>
      </c>
      <c r="AB61" s="11" t="str">
        <f t="shared" si="31"/>
        <v>B+</v>
      </c>
      <c r="AC61" s="3" t="str">
        <f t="shared" si="15"/>
        <v>3,5</v>
      </c>
      <c r="AD61" s="83">
        <v>8</v>
      </c>
      <c r="AE61" s="11" t="str">
        <f t="shared" si="32"/>
        <v>B+</v>
      </c>
      <c r="AF61" s="3" t="str">
        <f t="shared" si="17"/>
        <v>3,5</v>
      </c>
      <c r="AG61" s="83">
        <v>8.4</v>
      </c>
      <c r="AH61" s="11" t="str">
        <f t="shared" si="33"/>
        <v>B+</v>
      </c>
      <c r="AI61" s="3" t="str">
        <f t="shared" si="19"/>
        <v>3,5</v>
      </c>
      <c r="AJ61" s="84">
        <f t="shared" si="34"/>
        <v>166.59999999999997</v>
      </c>
      <c r="AK61" s="10">
        <f t="shared" si="35"/>
        <v>7.9333333333333318</v>
      </c>
      <c r="AL61" s="84">
        <f t="shared" si="36"/>
        <v>69.099999999999994</v>
      </c>
      <c r="AM61" s="10">
        <f t="shared" si="37"/>
        <v>3.2904761904761903</v>
      </c>
      <c r="AN61" s="73" t="str">
        <f>VLOOKUP(B61,Tổng!$B$7:$V$79,21,0)</f>
        <v>Đợt 1</v>
      </c>
    </row>
    <row r="62" spans="1:41">
      <c r="A62" s="81" t="s">
        <v>226</v>
      </c>
      <c r="B62" s="81" t="s">
        <v>289</v>
      </c>
      <c r="C62" s="82" t="s">
        <v>290</v>
      </c>
      <c r="D62" s="82" t="s">
        <v>256</v>
      </c>
      <c r="E62" s="81" t="s">
        <v>291</v>
      </c>
      <c r="F62" s="83">
        <v>6.7</v>
      </c>
      <c r="G62" s="11" t="str">
        <f t="shared" si="24"/>
        <v>C+</v>
      </c>
      <c r="H62" s="3" t="str">
        <f t="shared" si="1"/>
        <v>2,5</v>
      </c>
      <c r="I62" s="83">
        <v>7.6</v>
      </c>
      <c r="J62" s="11" t="str">
        <f t="shared" si="25"/>
        <v>B</v>
      </c>
      <c r="K62" s="3" t="str">
        <f t="shared" si="3"/>
        <v>3,0</v>
      </c>
      <c r="L62" s="83">
        <v>8</v>
      </c>
      <c r="M62" s="11" t="str">
        <f t="shared" si="26"/>
        <v>B+</v>
      </c>
      <c r="N62" s="3" t="str">
        <f t="shared" si="5"/>
        <v>3,5</v>
      </c>
      <c r="O62" s="83">
        <v>8.4</v>
      </c>
      <c r="P62" s="11" t="str">
        <f t="shared" si="27"/>
        <v>B+</v>
      </c>
      <c r="Q62" s="3" t="str">
        <f t="shared" si="7"/>
        <v>3,5</v>
      </c>
      <c r="R62" s="83">
        <v>7.8</v>
      </c>
      <c r="S62" s="11" t="str">
        <f t="shared" si="28"/>
        <v>B</v>
      </c>
      <c r="T62" s="3" t="str">
        <f t="shared" si="9"/>
        <v>3,0</v>
      </c>
      <c r="U62" s="83">
        <v>4.2</v>
      </c>
      <c r="V62" s="11" t="str">
        <f t="shared" si="29"/>
        <v>D</v>
      </c>
      <c r="W62" s="3" t="str">
        <f t="shared" si="11"/>
        <v>1,0</v>
      </c>
      <c r="X62" s="83">
        <v>8</v>
      </c>
      <c r="Y62" s="11" t="str">
        <f t="shared" si="30"/>
        <v>B+</v>
      </c>
      <c r="Z62" s="3" t="str">
        <f t="shared" si="13"/>
        <v>3,5</v>
      </c>
      <c r="AA62" s="83">
        <v>8</v>
      </c>
      <c r="AB62" s="11" t="str">
        <f t="shared" si="31"/>
        <v>B+</v>
      </c>
      <c r="AC62" s="3" t="str">
        <f t="shared" si="15"/>
        <v>3,5</v>
      </c>
      <c r="AD62" s="83">
        <v>7.4</v>
      </c>
      <c r="AE62" s="11" t="str">
        <f t="shared" si="32"/>
        <v>B</v>
      </c>
      <c r="AF62" s="3" t="str">
        <f t="shared" si="17"/>
        <v>3,0</v>
      </c>
      <c r="AG62" s="83">
        <v>8.4</v>
      </c>
      <c r="AH62" s="11" t="str">
        <f t="shared" si="33"/>
        <v>B+</v>
      </c>
      <c r="AI62" s="3" t="str">
        <f t="shared" si="19"/>
        <v>3,5</v>
      </c>
      <c r="AJ62" s="84">
        <f t="shared" si="34"/>
        <v>157.40000000000003</v>
      </c>
      <c r="AK62" s="10">
        <f t="shared" si="35"/>
        <v>7.495238095238097</v>
      </c>
      <c r="AL62" s="84">
        <f t="shared" si="36"/>
        <v>63.5</v>
      </c>
      <c r="AM62" s="10">
        <f t="shared" si="37"/>
        <v>3.0238095238095237</v>
      </c>
      <c r="AN62" s="73" t="str">
        <f>VLOOKUP(B62,Tổng!$B$7:$V$79,21,0)</f>
        <v>Đợt 1</v>
      </c>
    </row>
    <row r="63" spans="1:41">
      <c r="A63" s="81" t="s">
        <v>231</v>
      </c>
      <c r="B63" s="81" t="s">
        <v>292</v>
      </c>
      <c r="C63" s="82" t="s">
        <v>228</v>
      </c>
      <c r="D63" s="82" t="s">
        <v>256</v>
      </c>
      <c r="E63" s="81" t="s">
        <v>293</v>
      </c>
      <c r="F63" s="83">
        <v>6.7</v>
      </c>
      <c r="G63" s="11" t="str">
        <f t="shared" si="24"/>
        <v>C+</v>
      </c>
      <c r="H63" s="3" t="str">
        <f t="shared" si="1"/>
        <v>2,5</v>
      </c>
      <c r="I63" s="83">
        <v>7.6</v>
      </c>
      <c r="J63" s="11" t="str">
        <f t="shared" si="25"/>
        <v>B</v>
      </c>
      <c r="K63" s="3" t="str">
        <f t="shared" si="3"/>
        <v>3,0</v>
      </c>
      <c r="L63" s="83">
        <v>8</v>
      </c>
      <c r="M63" s="11" t="str">
        <f t="shared" si="26"/>
        <v>B+</v>
      </c>
      <c r="N63" s="3" t="str">
        <f t="shared" si="5"/>
        <v>3,5</v>
      </c>
      <c r="O63" s="83">
        <v>8.4</v>
      </c>
      <c r="P63" s="11" t="str">
        <f t="shared" si="27"/>
        <v>B+</v>
      </c>
      <c r="Q63" s="3" t="str">
        <f t="shared" si="7"/>
        <v>3,5</v>
      </c>
      <c r="R63" s="83">
        <v>7.3</v>
      </c>
      <c r="S63" s="11" t="str">
        <f t="shared" si="28"/>
        <v>B</v>
      </c>
      <c r="T63" s="3" t="str">
        <f t="shared" si="9"/>
        <v>3,0</v>
      </c>
      <c r="U63" s="83">
        <v>7.4</v>
      </c>
      <c r="V63" s="11" t="str">
        <f t="shared" si="29"/>
        <v>B</v>
      </c>
      <c r="W63" s="3" t="str">
        <f t="shared" si="11"/>
        <v>3,0</v>
      </c>
      <c r="X63" s="83">
        <v>8</v>
      </c>
      <c r="Y63" s="11" t="str">
        <f t="shared" si="30"/>
        <v>B+</v>
      </c>
      <c r="Z63" s="3" t="str">
        <f t="shared" si="13"/>
        <v>3,5</v>
      </c>
      <c r="AA63" s="83">
        <v>8</v>
      </c>
      <c r="AB63" s="11" t="str">
        <f t="shared" si="31"/>
        <v>B+</v>
      </c>
      <c r="AC63" s="3" t="str">
        <f t="shared" si="15"/>
        <v>3,5</v>
      </c>
      <c r="AD63" s="83">
        <v>7.4</v>
      </c>
      <c r="AE63" s="11" t="str">
        <f t="shared" si="32"/>
        <v>B</v>
      </c>
      <c r="AF63" s="3" t="str">
        <f t="shared" si="17"/>
        <v>3,0</v>
      </c>
      <c r="AG63" s="83">
        <v>8.4</v>
      </c>
      <c r="AH63" s="11" t="str">
        <f t="shared" si="33"/>
        <v>B+</v>
      </c>
      <c r="AI63" s="3" t="str">
        <f t="shared" si="19"/>
        <v>3,5</v>
      </c>
      <c r="AJ63" s="84">
        <f t="shared" si="34"/>
        <v>162.80000000000001</v>
      </c>
      <c r="AK63" s="10">
        <f t="shared" si="35"/>
        <v>7.7523809523809533</v>
      </c>
      <c r="AL63" s="84">
        <f t="shared" si="36"/>
        <v>67.5</v>
      </c>
      <c r="AM63" s="10">
        <f t="shared" si="37"/>
        <v>3.2142857142857144</v>
      </c>
      <c r="AN63" s="73" t="str">
        <f>VLOOKUP(B63,Tổng!$B$7:$V$79,21,0)</f>
        <v>Đợt 1</v>
      </c>
    </row>
    <row r="64" spans="1:41">
      <c r="A64" s="81" t="s">
        <v>236</v>
      </c>
      <c r="B64" s="81" t="s">
        <v>294</v>
      </c>
      <c r="C64" s="82" t="s">
        <v>295</v>
      </c>
      <c r="D64" s="82" t="s">
        <v>296</v>
      </c>
      <c r="E64" s="81" t="s">
        <v>297</v>
      </c>
      <c r="F64" s="83">
        <v>6.7</v>
      </c>
      <c r="G64" s="11" t="str">
        <f t="shared" si="24"/>
        <v>C+</v>
      </c>
      <c r="H64" s="3" t="str">
        <f t="shared" si="1"/>
        <v>2,5</v>
      </c>
      <c r="I64" s="83">
        <v>7.9</v>
      </c>
      <c r="J64" s="11" t="str">
        <f t="shared" si="25"/>
        <v>B</v>
      </c>
      <c r="K64" s="3" t="str">
        <f t="shared" si="3"/>
        <v>3,0</v>
      </c>
      <c r="L64" s="83">
        <v>8</v>
      </c>
      <c r="M64" s="11" t="str">
        <f t="shared" si="26"/>
        <v>B+</v>
      </c>
      <c r="N64" s="3" t="str">
        <f t="shared" si="5"/>
        <v>3,5</v>
      </c>
      <c r="O64" s="83">
        <v>8.1</v>
      </c>
      <c r="P64" s="11" t="str">
        <f t="shared" si="27"/>
        <v>B+</v>
      </c>
      <c r="Q64" s="3" t="str">
        <f t="shared" si="7"/>
        <v>3,5</v>
      </c>
      <c r="R64" s="83">
        <v>6.9</v>
      </c>
      <c r="S64" s="11" t="str">
        <f t="shared" si="28"/>
        <v>C+</v>
      </c>
      <c r="T64" s="3" t="str">
        <f t="shared" si="9"/>
        <v>2,5</v>
      </c>
      <c r="U64" s="83">
        <v>8</v>
      </c>
      <c r="V64" s="11" t="str">
        <f t="shared" si="29"/>
        <v>B+</v>
      </c>
      <c r="W64" s="3" t="str">
        <f t="shared" si="11"/>
        <v>3,5</v>
      </c>
      <c r="X64" s="83">
        <v>8.8000000000000007</v>
      </c>
      <c r="Y64" s="11" t="str">
        <f t="shared" si="30"/>
        <v>A</v>
      </c>
      <c r="Z64" s="3" t="str">
        <f t="shared" si="13"/>
        <v>3,8</v>
      </c>
      <c r="AA64" s="83">
        <v>7.8</v>
      </c>
      <c r="AB64" s="11" t="str">
        <f t="shared" si="31"/>
        <v>B</v>
      </c>
      <c r="AC64" s="3" t="str">
        <f t="shared" si="15"/>
        <v>3,0</v>
      </c>
      <c r="AD64" s="83">
        <v>9.1</v>
      </c>
      <c r="AE64" s="11" t="str">
        <f t="shared" si="32"/>
        <v>A</v>
      </c>
      <c r="AF64" s="3" t="str">
        <f t="shared" si="17"/>
        <v>3,8</v>
      </c>
      <c r="AG64" s="83">
        <v>8.4</v>
      </c>
      <c r="AH64" s="11" t="str">
        <f t="shared" si="33"/>
        <v>B+</v>
      </c>
      <c r="AI64" s="3" t="str">
        <f t="shared" si="19"/>
        <v>3,5</v>
      </c>
      <c r="AJ64" s="84">
        <f t="shared" si="34"/>
        <v>167.8</v>
      </c>
      <c r="AK64" s="10">
        <f t="shared" si="35"/>
        <v>7.9904761904761914</v>
      </c>
      <c r="AL64" s="84">
        <f t="shared" si="36"/>
        <v>68.7</v>
      </c>
      <c r="AM64" s="10">
        <f t="shared" si="37"/>
        <v>3.2714285714285714</v>
      </c>
      <c r="AN64" s="73" t="str">
        <f>VLOOKUP(B64,Tổng!$B$7:$V$79,21,0)</f>
        <v>Đợt 1</v>
      </c>
    </row>
    <row r="65" spans="1:41">
      <c r="A65" s="81" t="s">
        <v>237</v>
      </c>
      <c r="B65" s="81" t="s">
        <v>298</v>
      </c>
      <c r="C65" s="82" t="s">
        <v>299</v>
      </c>
      <c r="D65" s="82" t="s">
        <v>22</v>
      </c>
      <c r="E65" s="81" t="s">
        <v>300</v>
      </c>
      <c r="F65" s="83">
        <v>6.7</v>
      </c>
      <c r="G65" s="11" t="str">
        <f t="shared" si="24"/>
        <v>C+</v>
      </c>
      <c r="H65" s="3" t="str">
        <f t="shared" si="1"/>
        <v>2,5</v>
      </c>
      <c r="I65" s="83">
        <v>7.6</v>
      </c>
      <c r="J65" s="11" t="str">
        <f t="shared" si="25"/>
        <v>B</v>
      </c>
      <c r="K65" s="3" t="str">
        <f t="shared" si="3"/>
        <v>3,0</v>
      </c>
      <c r="L65" s="83">
        <v>6.2</v>
      </c>
      <c r="M65" s="11" t="str">
        <f t="shared" si="26"/>
        <v>C</v>
      </c>
      <c r="N65" s="3" t="str">
        <f t="shared" si="5"/>
        <v>2,0</v>
      </c>
      <c r="O65" s="83">
        <v>8</v>
      </c>
      <c r="P65" s="11" t="str">
        <f t="shared" si="27"/>
        <v>B+</v>
      </c>
      <c r="Q65" s="3" t="str">
        <f t="shared" si="7"/>
        <v>3,5</v>
      </c>
      <c r="R65" s="83">
        <v>6.7</v>
      </c>
      <c r="S65" s="11" t="str">
        <f t="shared" si="28"/>
        <v>C+</v>
      </c>
      <c r="T65" s="3" t="str">
        <f t="shared" si="9"/>
        <v>2,5</v>
      </c>
      <c r="U65" s="83">
        <v>4.2</v>
      </c>
      <c r="V65" s="11" t="str">
        <f t="shared" si="29"/>
        <v>D</v>
      </c>
      <c r="W65" s="3" t="str">
        <f t="shared" si="11"/>
        <v>1,0</v>
      </c>
      <c r="X65" s="83">
        <v>4.2</v>
      </c>
      <c r="Y65" s="11" t="str">
        <f t="shared" si="30"/>
        <v>D</v>
      </c>
      <c r="Z65" s="3" t="str">
        <f t="shared" si="13"/>
        <v>1,0</v>
      </c>
      <c r="AA65" s="83">
        <v>8</v>
      </c>
      <c r="AB65" s="11" t="str">
        <f t="shared" si="31"/>
        <v>B+</v>
      </c>
      <c r="AC65" s="3" t="str">
        <f t="shared" si="15"/>
        <v>3,5</v>
      </c>
      <c r="AD65" s="83">
        <v>7.4</v>
      </c>
      <c r="AE65" s="11" t="str">
        <f t="shared" si="32"/>
        <v>B</v>
      </c>
      <c r="AF65" s="3" t="str">
        <f t="shared" si="17"/>
        <v>3,0</v>
      </c>
      <c r="AG65" s="83">
        <v>7.8</v>
      </c>
      <c r="AH65" s="11" t="str">
        <f t="shared" si="33"/>
        <v>B</v>
      </c>
      <c r="AI65" s="3" t="str">
        <f t="shared" si="19"/>
        <v>3,0</v>
      </c>
      <c r="AJ65" s="84">
        <f t="shared" si="34"/>
        <v>141.4</v>
      </c>
      <c r="AK65" s="10">
        <f t="shared" si="35"/>
        <v>6.7333333333333334</v>
      </c>
      <c r="AL65" s="84">
        <f t="shared" si="36"/>
        <v>53</v>
      </c>
      <c r="AM65" s="10">
        <f t="shared" si="37"/>
        <v>2.5238095238095237</v>
      </c>
      <c r="AN65" s="73" t="str">
        <f>VLOOKUP(B65,Tổng!$B$7:$V$79,21,0)</f>
        <v>Đợt 1</v>
      </c>
    </row>
    <row r="66" spans="1:41">
      <c r="A66" s="81" t="s">
        <v>242</v>
      </c>
      <c r="B66" s="81" t="s">
        <v>301</v>
      </c>
      <c r="C66" s="82" t="s">
        <v>302</v>
      </c>
      <c r="D66" s="82" t="s">
        <v>42</v>
      </c>
      <c r="E66" s="81" t="s">
        <v>303</v>
      </c>
      <c r="F66" s="83">
        <v>6.2</v>
      </c>
      <c r="G66" s="11" t="str">
        <f t="shared" si="24"/>
        <v>C</v>
      </c>
      <c r="H66" s="3" t="str">
        <f t="shared" si="1"/>
        <v>2,0</v>
      </c>
      <c r="I66" s="83">
        <v>7.6</v>
      </c>
      <c r="J66" s="11" t="str">
        <f t="shared" si="25"/>
        <v>B</v>
      </c>
      <c r="K66" s="3" t="str">
        <f t="shared" si="3"/>
        <v>3,0</v>
      </c>
      <c r="L66" s="83">
        <v>7.4</v>
      </c>
      <c r="M66" s="11" t="str">
        <f t="shared" si="26"/>
        <v>B</v>
      </c>
      <c r="N66" s="3" t="str">
        <f t="shared" si="5"/>
        <v>3,0</v>
      </c>
      <c r="O66" s="83">
        <v>8.4</v>
      </c>
      <c r="P66" s="11" t="str">
        <f t="shared" si="27"/>
        <v>B+</v>
      </c>
      <c r="Q66" s="3" t="str">
        <f t="shared" si="7"/>
        <v>3,5</v>
      </c>
      <c r="R66" s="83">
        <v>6.9</v>
      </c>
      <c r="S66" s="11" t="str">
        <f t="shared" si="28"/>
        <v>C+</v>
      </c>
      <c r="T66" s="3" t="str">
        <f t="shared" si="9"/>
        <v>2,5</v>
      </c>
      <c r="U66" s="83">
        <v>7.4</v>
      </c>
      <c r="V66" s="11" t="str">
        <f t="shared" si="29"/>
        <v>B</v>
      </c>
      <c r="W66" s="3" t="str">
        <f t="shared" si="11"/>
        <v>3,0</v>
      </c>
      <c r="X66" s="83">
        <v>7.3</v>
      </c>
      <c r="Y66" s="11" t="str">
        <f t="shared" si="30"/>
        <v>B</v>
      </c>
      <c r="Z66" s="3" t="str">
        <f t="shared" si="13"/>
        <v>3,0</v>
      </c>
      <c r="AA66" s="83">
        <v>8</v>
      </c>
      <c r="AB66" s="11" t="str">
        <f t="shared" si="31"/>
        <v>B+</v>
      </c>
      <c r="AC66" s="3" t="str">
        <f t="shared" si="15"/>
        <v>3,5</v>
      </c>
      <c r="AD66" s="83">
        <v>7.4</v>
      </c>
      <c r="AE66" s="11" t="str">
        <f t="shared" si="32"/>
        <v>B</v>
      </c>
      <c r="AF66" s="3" t="str">
        <f t="shared" si="17"/>
        <v>3,0</v>
      </c>
      <c r="AG66" s="83">
        <v>8.4</v>
      </c>
      <c r="AH66" s="11" t="str">
        <f t="shared" si="33"/>
        <v>B+</v>
      </c>
      <c r="AI66" s="3" t="str">
        <f t="shared" si="19"/>
        <v>3,5</v>
      </c>
      <c r="AJ66" s="84">
        <f t="shared" si="34"/>
        <v>158.39999999999998</v>
      </c>
      <c r="AK66" s="10">
        <f t="shared" si="35"/>
        <v>7.5428571428571418</v>
      </c>
      <c r="AL66" s="84">
        <f t="shared" si="36"/>
        <v>63.5</v>
      </c>
      <c r="AM66" s="10">
        <f t="shared" si="37"/>
        <v>3.0238095238095237</v>
      </c>
      <c r="AN66" s="73" t="str">
        <f>VLOOKUP(B66,Tổng!$B$7:$V$79,21,0)</f>
        <v>Đợt 1</v>
      </c>
    </row>
    <row r="67" spans="1:41">
      <c r="A67" s="81" t="s">
        <v>243</v>
      </c>
      <c r="B67" s="81" t="s">
        <v>304</v>
      </c>
      <c r="C67" s="82" t="s">
        <v>305</v>
      </c>
      <c r="D67" s="82" t="s">
        <v>42</v>
      </c>
      <c r="E67" s="81" t="s">
        <v>306</v>
      </c>
      <c r="F67" s="83">
        <v>6.7</v>
      </c>
      <c r="G67" s="11" t="str">
        <f t="shared" si="24"/>
        <v>C+</v>
      </c>
      <c r="H67" s="3" t="str">
        <f t="shared" si="1"/>
        <v>2,5</v>
      </c>
      <c r="I67" s="83">
        <v>7</v>
      </c>
      <c r="J67" s="11" t="str">
        <f t="shared" si="25"/>
        <v>B</v>
      </c>
      <c r="K67" s="3" t="str">
        <f t="shared" si="3"/>
        <v>3,0</v>
      </c>
      <c r="L67" s="83">
        <v>7.4</v>
      </c>
      <c r="M67" s="11" t="str">
        <f t="shared" si="26"/>
        <v>B</v>
      </c>
      <c r="N67" s="3" t="str">
        <f t="shared" si="5"/>
        <v>3,0</v>
      </c>
      <c r="O67" s="83">
        <v>8.6</v>
      </c>
      <c r="P67" s="11" t="str">
        <f t="shared" si="27"/>
        <v>A</v>
      </c>
      <c r="Q67" s="3" t="str">
        <f t="shared" si="7"/>
        <v>3,8</v>
      </c>
      <c r="R67" s="83">
        <v>7</v>
      </c>
      <c r="S67" s="11" t="str">
        <f t="shared" si="28"/>
        <v>B</v>
      </c>
      <c r="T67" s="3" t="str">
        <f t="shared" si="9"/>
        <v>3,0</v>
      </c>
      <c r="U67" s="83">
        <v>7.4</v>
      </c>
      <c r="V67" s="11" t="str">
        <f t="shared" si="29"/>
        <v>B</v>
      </c>
      <c r="W67" s="3" t="str">
        <f t="shared" si="11"/>
        <v>3,0</v>
      </c>
      <c r="X67" s="83">
        <v>8.3000000000000007</v>
      </c>
      <c r="Y67" s="11" t="str">
        <f t="shared" si="30"/>
        <v>B+</v>
      </c>
      <c r="Z67" s="3" t="str">
        <f t="shared" si="13"/>
        <v>3,5</v>
      </c>
      <c r="AA67" s="83">
        <v>8</v>
      </c>
      <c r="AB67" s="11" t="str">
        <f t="shared" si="31"/>
        <v>B+</v>
      </c>
      <c r="AC67" s="3" t="str">
        <f t="shared" si="15"/>
        <v>3,5</v>
      </c>
      <c r="AD67" s="83">
        <v>8</v>
      </c>
      <c r="AE67" s="11" t="str">
        <f t="shared" si="32"/>
        <v>B+</v>
      </c>
      <c r="AF67" s="3" t="str">
        <f t="shared" si="17"/>
        <v>3,5</v>
      </c>
      <c r="AG67" s="83">
        <v>8.4</v>
      </c>
      <c r="AH67" s="11" t="str">
        <f t="shared" si="33"/>
        <v>B+</v>
      </c>
      <c r="AI67" s="3" t="str">
        <f t="shared" si="19"/>
        <v>3,5</v>
      </c>
      <c r="AJ67" s="84">
        <f t="shared" si="34"/>
        <v>162</v>
      </c>
      <c r="AK67" s="10">
        <f t="shared" si="35"/>
        <v>7.7142857142857144</v>
      </c>
      <c r="AL67" s="84">
        <f t="shared" si="36"/>
        <v>68.099999999999994</v>
      </c>
      <c r="AM67" s="10">
        <f t="shared" si="37"/>
        <v>3.2428571428571424</v>
      </c>
      <c r="AN67" s="73" t="str">
        <f>VLOOKUP(B67,Tổng!$B$7:$V$79,21,0)</f>
        <v>Đợt 1</v>
      </c>
    </row>
    <row r="68" spans="1:41">
      <c r="A68" s="81" t="s">
        <v>248</v>
      </c>
      <c r="B68" s="81" t="s">
        <v>307</v>
      </c>
      <c r="C68" s="82" t="s">
        <v>308</v>
      </c>
      <c r="D68" s="82" t="s">
        <v>42</v>
      </c>
      <c r="E68" s="81" t="s">
        <v>309</v>
      </c>
      <c r="F68" s="83">
        <v>6.6</v>
      </c>
      <c r="G68" s="11" t="str">
        <f t="shared" si="24"/>
        <v>C+</v>
      </c>
      <c r="H68" s="3" t="str">
        <f t="shared" si="1"/>
        <v>2,5</v>
      </c>
      <c r="I68" s="83">
        <v>6.7</v>
      </c>
      <c r="J68" s="11" t="str">
        <f t="shared" si="25"/>
        <v>C+</v>
      </c>
      <c r="K68" s="3" t="str">
        <f t="shared" si="3"/>
        <v>2,5</v>
      </c>
      <c r="L68" s="83">
        <v>8</v>
      </c>
      <c r="M68" s="11" t="str">
        <f t="shared" si="26"/>
        <v>B+</v>
      </c>
      <c r="N68" s="3" t="str">
        <f t="shared" si="5"/>
        <v>3,5</v>
      </c>
      <c r="O68" s="83">
        <v>7.2</v>
      </c>
      <c r="P68" s="11" t="str">
        <f t="shared" si="27"/>
        <v>B</v>
      </c>
      <c r="Q68" s="3" t="str">
        <f t="shared" si="7"/>
        <v>3,0</v>
      </c>
      <c r="R68" s="83">
        <v>4.2</v>
      </c>
      <c r="S68" s="11" t="str">
        <f t="shared" si="28"/>
        <v>D</v>
      </c>
      <c r="T68" s="3" t="str">
        <f t="shared" si="9"/>
        <v>1,0</v>
      </c>
      <c r="U68" s="83">
        <v>4.2</v>
      </c>
      <c r="V68" s="11" t="str">
        <f t="shared" si="29"/>
        <v>D</v>
      </c>
      <c r="W68" s="3" t="str">
        <f t="shared" si="11"/>
        <v>1,0</v>
      </c>
      <c r="X68" s="83">
        <v>4.2</v>
      </c>
      <c r="Y68" s="11" t="str">
        <f t="shared" si="30"/>
        <v>D</v>
      </c>
      <c r="Z68" s="3" t="str">
        <f t="shared" si="13"/>
        <v>1,0</v>
      </c>
      <c r="AA68" s="83">
        <v>4.2</v>
      </c>
      <c r="AB68" s="11" t="str">
        <f t="shared" si="31"/>
        <v>D</v>
      </c>
      <c r="AC68" s="3" t="str">
        <f t="shared" si="15"/>
        <v>1,0</v>
      </c>
      <c r="AD68" s="83">
        <v>4.2</v>
      </c>
      <c r="AE68" s="11" t="str">
        <f t="shared" si="32"/>
        <v>D</v>
      </c>
      <c r="AF68" s="3" t="str">
        <f t="shared" si="17"/>
        <v>1,0</v>
      </c>
      <c r="AG68" s="83">
        <v>8.4</v>
      </c>
      <c r="AH68" s="11" t="str">
        <f t="shared" si="33"/>
        <v>B+</v>
      </c>
      <c r="AI68" s="3" t="str">
        <f t="shared" si="19"/>
        <v>3,5</v>
      </c>
      <c r="AJ68" s="84">
        <f t="shared" si="34"/>
        <v>124.20000000000003</v>
      </c>
      <c r="AK68" s="10">
        <f t="shared" si="35"/>
        <v>5.9142857142857155</v>
      </c>
      <c r="AL68" s="84">
        <f t="shared" si="36"/>
        <v>43.5</v>
      </c>
      <c r="AM68" s="10">
        <f t="shared" si="37"/>
        <v>2.0714285714285716</v>
      </c>
      <c r="AN68" s="73">
        <f>VLOOKUP(B68,Tổng!$B$7:$V$79,21,0)</f>
        <v>0</v>
      </c>
    </row>
    <row r="69" spans="1:41">
      <c r="A69" s="81" t="s">
        <v>252</v>
      </c>
      <c r="B69" s="81" t="s">
        <v>310</v>
      </c>
      <c r="C69" s="82" t="s">
        <v>147</v>
      </c>
      <c r="D69" s="82" t="s">
        <v>311</v>
      </c>
      <c r="E69" s="81" t="s">
        <v>312</v>
      </c>
      <c r="F69" s="83">
        <v>6.7</v>
      </c>
      <c r="G69" s="11" t="str">
        <f t="shared" si="24"/>
        <v>C+</v>
      </c>
      <c r="H69" s="3" t="str">
        <f t="shared" si="1"/>
        <v>2,5</v>
      </c>
      <c r="I69" s="83">
        <v>7.3</v>
      </c>
      <c r="J69" s="11" t="str">
        <f t="shared" si="25"/>
        <v>B</v>
      </c>
      <c r="K69" s="3" t="str">
        <f t="shared" si="3"/>
        <v>3,0</v>
      </c>
      <c r="L69" s="83">
        <v>8</v>
      </c>
      <c r="M69" s="11" t="str">
        <f t="shared" si="26"/>
        <v>B+</v>
      </c>
      <c r="N69" s="3" t="str">
        <f t="shared" si="5"/>
        <v>3,5</v>
      </c>
      <c r="O69" s="83">
        <v>6.6</v>
      </c>
      <c r="P69" s="11" t="str">
        <f t="shared" si="27"/>
        <v>C+</v>
      </c>
      <c r="Q69" s="3" t="str">
        <f t="shared" si="7"/>
        <v>2,5</v>
      </c>
      <c r="R69" s="83">
        <v>6.4</v>
      </c>
      <c r="S69" s="11" t="str">
        <f t="shared" si="28"/>
        <v>C</v>
      </c>
      <c r="T69" s="3" t="str">
        <f t="shared" si="9"/>
        <v>2,0</v>
      </c>
      <c r="U69" s="83">
        <v>4.2</v>
      </c>
      <c r="V69" s="11" t="str">
        <f t="shared" si="29"/>
        <v>D</v>
      </c>
      <c r="W69" s="3" t="str">
        <f t="shared" si="11"/>
        <v>1,0</v>
      </c>
      <c r="X69" s="83">
        <v>4.8</v>
      </c>
      <c r="Y69" s="11" t="str">
        <f t="shared" si="30"/>
        <v>D</v>
      </c>
      <c r="Z69" s="3" t="str">
        <f t="shared" si="13"/>
        <v>1,0</v>
      </c>
      <c r="AA69" s="83">
        <v>7.4</v>
      </c>
      <c r="AB69" s="11" t="str">
        <f t="shared" si="31"/>
        <v>B</v>
      </c>
      <c r="AC69" s="3" t="str">
        <f t="shared" si="15"/>
        <v>3,0</v>
      </c>
      <c r="AD69" s="83">
        <v>4.2</v>
      </c>
      <c r="AE69" s="11" t="str">
        <f t="shared" si="32"/>
        <v>D</v>
      </c>
      <c r="AF69" s="3" t="str">
        <f t="shared" si="17"/>
        <v>1,0</v>
      </c>
      <c r="AG69" s="83">
        <v>8.4</v>
      </c>
      <c r="AH69" s="11" t="str">
        <f t="shared" si="33"/>
        <v>B+</v>
      </c>
      <c r="AI69" s="3" t="str">
        <f t="shared" si="19"/>
        <v>3,5</v>
      </c>
      <c r="AJ69" s="84">
        <f t="shared" si="34"/>
        <v>136.4</v>
      </c>
      <c r="AK69" s="10">
        <f t="shared" si="35"/>
        <v>6.4952380952380953</v>
      </c>
      <c r="AL69" s="84">
        <f t="shared" si="36"/>
        <v>49.5</v>
      </c>
      <c r="AM69" s="10">
        <f t="shared" si="37"/>
        <v>2.3571428571428572</v>
      </c>
      <c r="AN69" s="73">
        <f>VLOOKUP(B69,Tổng!$B$7:$V$79,21,0)</f>
        <v>0</v>
      </c>
    </row>
    <row r="70" spans="1:41">
      <c r="A70" s="81" t="s">
        <v>253</v>
      </c>
      <c r="B70" s="81" t="s">
        <v>313</v>
      </c>
      <c r="C70" s="82" t="s">
        <v>276</v>
      </c>
      <c r="D70" s="82" t="s">
        <v>98</v>
      </c>
      <c r="E70" s="81" t="s">
        <v>314</v>
      </c>
      <c r="F70" s="83">
        <v>6.5</v>
      </c>
      <c r="G70" s="11" t="str">
        <f t="shared" si="24"/>
        <v>C+</v>
      </c>
      <c r="H70" s="3" t="str">
        <f t="shared" si="1"/>
        <v>2,5</v>
      </c>
      <c r="I70" s="83">
        <v>7.6</v>
      </c>
      <c r="J70" s="11" t="str">
        <f t="shared" si="25"/>
        <v>B</v>
      </c>
      <c r="K70" s="3" t="str">
        <f t="shared" si="3"/>
        <v>3,0</v>
      </c>
      <c r="L70" s="83">
        <v>8</v>
      </c>
      <c r="M70" s="11" t="str">
        <f t="shared" si="26"/>
        <v>B+</v>
      </c>
      <c r="N70" s="3" t="str">
        <f t="shared" si="5"/>
        <v>3,5</v>
      </c>
      <c r="O70" s="83">
        <v>9</v>
      </c>
      <c r="P70" s="11" t="str">
        <f t="shared" si="27"/>
        <v>A</v>
      </c>
      <c r="Q70" s="3" t="str">
        <f t="shared" si="7"/>
        <v>3,8</v>
      </c>
      <c r="R70" s="83">
        <v>6.1</v>
      </c>
      <c r="S70" s="11" t="str">
        <f t="shared" si="28"/>
        <v>C</v>
      </c>
      <c r="T70" s="3" t="str">
        <f t="shared" si="9"/>
        <v>2,0</v>
      </c>
      <c r="U70" s="83">
        <v>8</v>
      </c>
      <c r="V70" s="11" t="str">
        <f t="shared" si="29"/>
        <v>B+</v>
      </c>
      <c r="W70" s="3" t="str">
        <f t="shared" si="11"/>
        <v>3,5</v>
      </c>
      <c r="X70" s="83">
        <v>8.6999999999999993</v>
      </c>
      <c r="Y70" s="11" t="str">
        <f t="shared" si="30"/>
        <v>A</v>
      </c>
      <c r="Z70" s="3" t="str">
        <f t="shared" si="13"/>
        <v>3,8</v>
      </c>
      <c r="AA70" s="83">
        <v>7.4</v>
      </c>
      <c r="AB70" s="11" t="str">
        <f t="shared" si="31"/>
        <v>B</v>
      </c>
      <c r="AC70" s="3" t="str">
        <f t="shared" si="15"/>
        <v>3,0</v>
      </c>
      <c r="AD70" s="83">
        <v>7.4</v>
      </c>
      <c r="AE70" s="11" t="str">
        <f t="shared" si="32"/>
        <v>B</v>
      </c>
      <c r="AF70" s="3" t="str">
        <f t="shared" si="17"/>
        <v>3,0</v>
      </c>
      <c r="AG70" s="83">
        <v>8.4</v>
      </c>
      <c r="AH70" s="11" t="str">
        <f t="shared" si="33"/>
        <v>B+</v>
      </c>
      <c r="AI70" s="3" t="str">
        <f t="shared" si="19"/>
        <v>3,5</v>
      </c>
      <c r="AJ70" s="84">
        <f t="shared" si="34"/>
        <v>162.60000000000002</v>
      </c>
      <c r="AK70" s="10">
        <f t="shared" si="35"/>
        <v>7.7428571428571438</v>
      </c>
      <c r="AL70" s="84">
        <f t="shared" si="36"/>
        <v>66.7</v>
      </c>
      <c r="AM70" s="10">
        <f t="shared" si="37"/>
        <v>3.1761904761904765</v>
      </c>
      <c r="AN70" s="73" t="str">
        <f>VLOOKUP(B70,Tổng!$B$7:$V$79,21,0)</f>
        <v>Đợt 1</v>
      </c>
    </row>
    <row r="71" spans="1:41">
      <c r="A71" s="81" t="s">
        <v>258</v>
      </c>
      <c r="B71" s="81" t="s">
        <v>315</v>
      </c>
      <c r="C71" s="82" t="s">
        <v>316</v>
      </c>
      <c r="D71" s="82" t="s">
        <v>317</v>
      </c>
      <c r="E71" s="81" t="s">
        <v>318</v>
      </c>
      <c r="F71" s="83">
        <v>6.8</v>
      </c>
      <c r="G71" s="11" t="str">
        <f t="shared" si="24"/>
        <v>C+</v>
      </c>
      <c r="H71" s="3" t="str">
        <f t="shared" si="1"/>
        <v>2,5</v>
      </c>
      <c r="I71" s="83">
        <v>7.6</v>
      </c>
      <c r="J71" s="11" t="str">
        <f t="shared" si="25"/>
        <v>B</v>
      </c>
      <c r="K71" s="3" t="str">
        <f t="shared" si="3"/>
        <v>3,0</v>
      </c>
      <c r="L71" s="83">
        <v>8</v>
      </c>
      <c r="M71" s="11" t="str">
        <f t="shared" si="26"/>
        <v>B+</v>
      </c>
      <c r="N71" s="3" t="str">
        <f t="shared" si="5"/>
        <v>3,5</v>
      </c>
      <c r="O71" s="83">
        <v>9.1999999999999993</v>
      </c>
      <c r="P71" s="11" t="str">
        <f t="shared" si="27"/>
        <v>A</v>
      </c>
      <c r="Q71" s="3" t="str">
        <f t="shared" si="7"/>
        <v>3,8</v>
      </c>
      <c r="R71" s="83">
        <v>7.8</v>
      </c>
      <c r="S71" s="11" t="str">
        <f t="shared" si="28"/>
        <v>B</v>
      </c>
      <c r="T71" s="3" t="str">
        <f t="shared" si="9"/>
        <v>3,0</v>
      </c>
      <c r="U71" s="83">
        <v>7.8</v>
      </c>
      <c r="V71" s="11" t="str">
        <f t="shared" si="29"/>
        <v>B</v>
      </c>
      <c r="W71" s="3" t="str">
        <f t="shared" si="11"/>
        <v>3,0</v>
      </c>
      <c r="X71" s="83">
        <v>7.8</v>
      </c>
      <c r="Y71" s="11" t="str">
        <f t="shared" si="30"/>
        <v>B</v>
      </c>
      <c r="Z71" s="3" t="str">
        <f t="shared" si="13"/>
        <v>3,0</v>
      </c>
      <c r="AA71" s="83">
        <v>7.2</v>
      </c>
      <c r="AB71" s="11" t="str">
        <f t="shared" si="31"/>
        <v>B</v>
      </c>
      <c r="AC71" s="3" t="str">
        <f t="shared" si="15"/>
        <v>3,0</v>
      </c>
      <c r="AD71" s="83">
        <v>8.1999999999999993</v>
      </c>
      <c r="AE71" s="11" t="str">
        <f t="shared" si="32"/>
        <v>B+</v>
      </c>
      <c r="AF71" s="3" t="str">
        <f t="shared" si="17"/>
        <v>3,5</v>
      </c>
      <c r="AG71" s="83">
        <v>8.4</v>
      </c>
      <c r="AH71" s="11" t="str">
        <f t="shared" si="33"/>
        <v>B+</v>
      </c>
      <c r="AI71" s="3" t="str">
        <f t="shared" si="19"/>
        <v>3,5</v>
      </c>
      <c r="AJ71" s="84">
        <f t="shared" si="34"/>
        <v>166</v>
      </c>
      <c r="AK71" s="10">
        <f t="shared" si="35"/>
        <v>7.9047619047619051</v>
      </c>
      <c r="AL71" s="84">
        <f t="shared" si="36"/>
        <v>67.099999999999994</v>
      </c>
      <c r="AM71" s="10">
        <f t="shared" si="37"/>
        <v>3.195238095238095</v>
      </c>
      <c r="AN71" s="73" t="str">
        <f>VLOOKUP(B71,Tổng!$B$7:$V$79,21,0)</f>
        <v>Đợt 1</v>
      </c>
    </row>
    <row r="72" spans="1:41">
      <c r="A72" s="81" t="s">
        <v>259</v>
      </c>
      <c r="B72" s="81" t="s">
        <v>319</v>
      </c>
      <c r="C72" s="82" t="s">
        <v>320</v>
      </c>
      <c r="D72" s="82" t="s">
        <v>317</v>
      </c>
      <c r="E72" s="81" t="s">
        <v>321</v>
      </c>
      <c r="F72" s="83">
        <v>7.4</v>
      </c>
      <c r="G72" s="11" t="str">
        <f t="shared" si="24"/>
        <v>B</v>
      </c>
      <c r="H72" s="3" t="str">
        <f t="shared" si="1"/>
        <v>3,0</v>
      </c>
      <c r="I72" s="83">
        <v>7.6</v>
      </c>
      <c r="J72" s="11" t="str">
        <f t="shared" si="25"/>
        <v>B</v>
      </c>
      <c r="K72" s="3" t="str">
        <f t="shared" si="3"/>
        <v>3,0</v>
      </c>
      <c r="L72" s="83">
        <v>8</v>
      </c>
      <c r="M72" s="11" t="str">
        <f t="shared" si="26"/>
        <v>B+</v>
      </c>
      <c r="N72" s="3" t="str">
        <f t="shared" si="5"/>
        <v>3,5</v>
      </c>
      <c r="O72" s="83">
        <v>9</v>
      </c>
      <c r="P72" s="11" t="str">
        <f t="shared" si="27"/>
        <v>A</v>
      </c>
      <c r="Q72" s="3" t="str">
        <f t="shared" si="7"/>
        <v>3,8</v>
      </c>
      <c r="R72" s="83">
        <v>7.3</v>
      </c>
      <c r="S72" s="11" t="str">
        <f t="shared" si="28"/>
        <v>B</v>
      </c>
      <c r="T72" s="3" t="str">
        <f t="shared" si="9"/>
        <v>3,0</v>
      </c>
      <c r="U72" s="83">
        <v>6.4</v>
      </c>
      <c r="V72" s="11" t="str">
        <f t="shared" si="29"/>
        <v>C</v>
      </c>
      <c r="W72" s="3" t="str">
        <f t="shared" si="11"/>
        <v>2,0</v>
      </c>
      <c r="X72" s="83">
        <v>7.8</v>
      </c>
      <c r="Y72" s="11" t="str">
        <f t="shared" si="30"/>
        <v>B</v>
      </c>
      <c r="Z72" s="3" t="str">
        <f t="shared" si="13"/>
        <v>3,0</v>
      </c>
      <c r="AA72" s="83">
        <v>8.6</v>
      </c>
      <c r="AB72" s="11" t="str">
        <f t="shared" si="31"/>
        <v>A</v>
      </c>
      <c r="AC72" s="3" t="str">
        <f t="shared" si="15"/>
        <v>3,8</v>
      </c>
      <c r="AD72" s="83">
        <v>8.1999999999999993</v>
      </c>
      <c r="AE72" s="11" t="str">
        <f t="shared" si="32"/>
        <v>B+</v>
      </c>
      <c r="AF72" s="3" t="str">
        <f t="shared" si="17"/>
        <v>3,5</v>
      </c>
      <c r="AG72" s="83">
        <v>8.4</v>
      </c>
      <c r="AH72" s="11" t="str">
        <f t="shared" si="33"/>
        <v>B+</v>
      </c>
      <c r="AI72" s="3" t="str">
        <f t="shared" si="19"/>
        <v>3,5</v>
      </c>
      <c r="AJ72" s="84">
        <f t="shared" si="34"/>
        <v>165.8</v>
      </c>
      <c r="AK72" s="10">
        <f t="shared" si="35"/>
        <v>7.8952380952380956</v>
      </c>
      <c r="AL72" s="84">
        <f t="shared" si="36"/>
        <v>67.7</v>
      </c>
      <c r="AM72" s="10">
        <f t="shared" si="37"/>
        <v>3.2238095238095239</v>
      </c>
      <c r="AN72" s="73" t="str">
        <f>VLOOKUP(B72,Tổng!$B$7:$V$79,21,0)</f>
        <v>Đợt 1</v>
      </c>
    </row>
    <row r="73" spans="1:41">
      <c r="A73" s="81" t="s">
        <v>260</v>
      </c>
      <c r="B73" s="81" t="s">
        <v>322</v>
      </c>
      <c r="C73" s="82" t="s">
        <v>323</v>
      </c>
      <c r="D73" s="82" t="s">
        <v>324</v>
      </c>
      <c r="E73" s="81" t="s">
        <v>325</v>
      </c>
      <c r="F73" s="83">
        <v>7.4</v>
      </c>
      <c r="G73" s="11" t="str">
        <f t="shared" si="24"/>
        <v>B</v>
      </c>
      <c r="H73" s="3" t="str">
        <f t="shared" si="1"/>
        <v>3,0</v>
      </c>
      <c r="I73" s="83">
        <v>7.3</v>
      </c>
      <c r="J73" s="11" t="str">
        <f t="shared" si="25"/>
        <v>B</v>
      </c>
      <c r="K73" s="3" t="str">
        <f t="shared" si="3"/>
        <v>3,0</v>
      </c>
      <c r="L73" s="83">
        <v>8</v>
      </c>
      <c r="M73" s="11" t="str">
        <f t="shared" si="26"/>
        <v>B+</v>
      </c>
      <c r="N73" s="3" t="str">
        <f t="shared" si="5"/>
        <v>3,5</v>
      </c>
      <c r="O73" s="83">
        <v>8.6</v>
      </c>
      <c r="P73" s="11" t="str">
        <f t="shared" si="27"/>
        <v>A</v>
      </c>
      <c r="Q73" s="3" t="str">
        <f t="shared" si="7"/>
        <v>3,8</v>
      </c>
      <c r="R73" s="83">
        <v>6.7</v>
      </c>
      <c r="S73" s="11" t="str">
        <f t="shared" si="28"/>
        <v>C+</v>
      </c>
      <c r="T73" s="3" t="str">
        <f t="shared" si="9"/>
        <v>2,5</v>
      </c>
      <c r="U73" s="83">
        <v>8</v>
      </c>
      <c r="V73" s="11" t="str">
        <f t="shared" si="29"/>
        <v>B+</v>
      </c>
      <c r="W73" s="3" t="str">
        <f t="shared" si="11"/>
        <v>3,5</v>
      </c>
      <c r="X73" s="83">
        <v>7.4</v>
      </c>
      <c r="Y73" s="11" t="str">
        <f t="shared" si="30"/>
        <v>B</v>
      </c>
      <c r="Z73" s="3" t="str">
        <f t="shared" si="13"/>
        <v>3,0</v>
      </c>
      <c r="AA73" s="83">
        <v>8.6</v>
      </c>
      <c r="AB73" s="11" t="str">
        <f t="shared" si="31"/>
        <v>A</v>
      </c>
      <c r="AC73" s="3" t="str">
        <f t="shared" si="15"/>
        <v>3,8</v>
      </c>
      <c r="AD73" s="83">
        <v>8.1999999999999993</v>
      </c>
      <c r="AE73" s="11" t="str">
        <f t="shared" si="32"/>
        <v>B+</v>
      </c>
      <c r="AF73" s="3" t="str">
        <f t="shared" si="17"/>
        <v>3,5</v>
      </c>
      <c r="AG73" s="83">
        <v>8.4</v>
      </c>
      <c r="AH73" s="11" t="str">
        <f t="shared" si="33"/>
        <v>B+</v>
      </c>
      <c r="AI73" s="3" t="str">
        <f t="shared" si="19"/>
        <v>3,5</v>
      </c>
      <c r="AJ73" s="84">
        <f t="shared" si="34"/>
        <v>165.60000000000002</v>
      </c>
      <c r="AK73" s="10">
        <f t="shared" si="35"/>
        <v>7.885714285714287</v>
      </c>
      <c r="AL73" s="84">
        <f t="shared" si="36"/>
        <v>69.7</v>
      </c>
      <c r="AM73" s="10">
        <f t="shared" si="37"/>
        <v>3.3190476190476192</v>
      </c>
      <c r="AN73" s="73" t="str">
        <f>VLOOKUP(B73,Tổng!$B$7:$V$79,21,0)</f>
        <v>Đợt 1</v>
      </c>
    </row>
    <row r="74" spans="1:41">
      <c r="A74" s="81" t="s">
        <v>261</v>
      </c>
      <c r="B74" s="81" t="s">
        <v>326</v>
      </c>
      <c r="C74" s="82" t="s">
        <v>327</v>
      </c>
      <c r="D74" s="82" t="s">
        <v>328</v>
      </c>
      <c r="E74" s="81" t="s">
        <v>329</v>
      </c>
      <c r="F74" s="83">
        <v>6.7</v>
      </c>
      <c r="G74" s="11" t="str">
        <f t="shared" si="24"/>
        <v>C+</v>
      </c>
      <c r="H74" s="3" t="str">
        <f t="shared" ref="H74:H81" si="38">IF(G74="A+","4,0",IF(G74="A","3,8",IF(G74="B+","3,5",IF(G74="B","3,0",IF(G74="C+","2,5",IF(G74="C","2,0",IF(G74="D+","1,5",IF(G74="D","1,0","0,0"))))))))</f>
        <v>2,5</v>
      </c>
      <c r="I74" s="83">
        <v>6.7</v>
      </c>
      <c r="J74" s="11" t="str">
        <f t="shared" si="25"/>
        <v>C+</v>
      </c>
      <c r="K74" s="3" t="str">
        <f t="shared" ref="K74:K81" si="39">IF(J74="A+","4,0",IF(J74="A","3,8",IF(J74="B+","3,5",IF(J74="B","3,0",IF(J74="C+","2,5",IF(J74="C","2,0",IF(J74="D+","1,5",IF(J74="D","1,0","0,0"))))))))</f>
        <v>2,5</v>
      </c>
      <c r="L74" s="83">
        <v>8</v>
      </c>
      <c r="M74" s="11" t="str">
        <f t="shared" si="26"/>
        <v>B+</v>
      </c>
      <c r="N74" s="3" t="str">
        <f t="shared" ref="N74:N81" si="40">IF(M74="A+","4,0",IF(M74="A","3,8",IF(M74="B+","3,5",IF(M74="B","3,0",IF(M74="C+","2,5",IF(M74="C","2,0",IF(M74="D+","1,5",IF(M74="D","1,0","0,0"))))))))</f>
        <v>3,5</v>
      </c>
      <c r="O74" s="83">
        <v>6.6</v>
      </c>
      <c r="P74" s="11" t="str">
        <f t="shared" si="27"/>
        <v>C+</v>
      </c>
      <c r="Q74" s="3" t="str">
        <f t="shared" ref="Q74:Q81" si="41">IF(P74="A+","4,0",IF(P74="A","3,8",IF(P74="B+","3,5",IF(P74="B","3,0",IF(P74="C+","2,5",IF(P74="C","2,0",IF(P74="D+","1,5",IF(P74="D","1,0","0,0"))))))))</f>
        <v>2,5</v>
      </c>
      <c r="R74" s="83">
        <v>7.6</v>
      </c>
      <c r="S74" s="11" t="str">
        <f t="shared" si="28"/>
        <v>B</v>
      </c>
      <c r="T74" s="3" t="str">
        <f t="shared" ref="T74:T81" si="42">IF(S74="A+","4,0",IF(S74="A","3,8",IF(S74="B+","3,5",IF(S74="B","3,0",IF(S74="C+","2,5",IF(S74="C","2,0",IF(S74="D+","1,5",IF(S74="D","1,0","0,0"))))))))</f>
        <v>3,0</v>
      </c>
      <c r="U74" s="86">
        <v>3.6</v>
      </c>
      <c r="V74" s="48" t="str">
        <f t="shared" si="29"/>
        <v>F</v>
      </c>
      <c r="W74" s="3" t="str">
        <f t="shared" ref="W74:W81" si="43">IF(V74="A+","4,0",IF(V74="A","3,8",IF(V74="B+","3,5",IF(V74="B","3,0",IF(V74="C+","2,5",IF(V74="C","2,0",IF(V74="D+","1,5",IF(V74="D","1,0","0,0"))))))))</f>
        <v>0,0</v>
      </c>
      <c r="X74" s="83">
        <v>4.2</v>
      </c>
      <c r="Y74" s="11" t="str">
        <f t="shared" si="30"/>
        <v>D</v>
      </c>
      <c r="Z74" s="3" t="str">
        <f t="shared" ref="Z74:Z81" si="44">IF(Y74="A+","4,0",IF(Y74="A","3,8",IF(Y74="B+","3,5",IF(Y74="B","3,0",IF(Y74="C+","2,5",IF(Y74="C","2,0",IF(Y74="D+","1,5",IF(Y74="D","1,0","0,0"))))))))</f>
        <v>1,0</v>
      </c>
      <c r="AA74" s="83">
        <v>7.4</v>
      </c>
      <c r="AB74" s="11" t="str">
        <f t="shared" si="31"/>
        <v>B</v>
      </c>
      <c r="AC74" s="3" t="str">
        <f t="shared" ref="AC74:AC81" si="45">IF(AB74="A+","4,0",IF(AB74="A","3,8",IF(AB74="B+","3,5",IF(AB74="B","3,0",IF(AB74="C+","2,5",IF(AB74="C","2,0",IF(AB74="D+","1,5",IF(AB74="D","1,0","0,0"))))))))</f>
        <v>3,0</v>
      </c>
      <c r="AD74" s="83">
        <v>7.4</v>
      </c>
      <c r="AE74" s="11" t="str">
        <f t="shared" si="32"/>
        <v>B</v>
      </c>
      <c r="AF74" s="3" t="str">
        <f t="shared" ref="AF74:AF81" si="46">IF(AE74="A+","4,0",IF(AE74="A","3,8",IF(AE74="B+","3,5",IF(AE74="B","3,0",IF(AE74="C+","2,5",IF(AE74="C","2,0",IF(AE74="D+","1,5",IF(AE74="D","1,0","0,0"))))))))</f>
        <v>3,0</v>
      </c>
      <c r="AG74" s="83">
        <v>8.4</v>
      </c>
      <c r="AH74" s="11" t="str">
        <f t="shared" si="33"/>
        <v>B+</v>
      </c>
      <c r="AI74" s="3" t="str">
        <f t="shared" ref="AI74:AI81" si="47">IF(AH74="A+","4,0",IF(AH74="A","3,8",IF(AH74="B+","3,5",IF(AH74="B","3,0",IF(AH74="C+","2,5",IF(AH74="C","2,0",IF(AH74="D+","1,5",IF(AH74="D","1,0","0,0"))))))))</f>
        <v>3,5</v>
      </c>
      <c r="AJ74" s="84">
        <f t="shared" si="34"/>
        <v>141.60000000000002</v>
      </c>
      <c r="AK74" s="10">
        <f t="shared" si="35"/>
        <v>6.7428571428571438</v>
      </c>
      <c r="AL74" s="84">
        <f t="shared" si="36"/>
        <v>52.5</v>
      </c>
      <c r="AM74" s="10">
        <f t="shared" si="37"/>
        <v>2.5</v>
      </c>
      <c r="AN74" s="73">
        <f>VLOOKUP(B74,Tổng!$B$7:$V$79,21,0)</f>
        <v>0</v>
      </c>
      <c r="AO74" s="73" t="s">
        <v>407</v>
      </c>
    </row>
    <row r="75" spans="1:41">
      <c r="A75" s="81" t="s">
        <v>265</v>
      </c>
      <c r="B75" s="81" t="s">
        <v>330</v>
      </c>
      <c r="C75" s="82" t="s">
        <v>331</v>
      </c>
      <c r="D75" s="82" t="s">
        <v>153</v>
      </c>
      <c r="E75" s="81" t="s">
        <v>332</v>
      </c>
      <c r="F75" s="83">
        <v>6.7</v>
      </c>
      <c r="G75" s="11" t="str">
        <f t="shared" si="24"/>
        <v>C+</v>
      </c>
      <c r="H75" s="3" t="str">
        <f t="shared" si="38"/>
        <v>2,5</v>
      </c>
      <c r="I75" s="83">
        <v>7.9</v>
      </c>
      <c r="J75" s="11" t="str">
        <f t="shared" si="25"/>
        <v>B</v>
      </c>
      <c r="K75" s="3" t="str">
        <f t="shared" si="39"/>
        <v>3,0</v>
      </c>
      <c r="L75" s="83">
        <v>8</v>
      </c>
      <c r="M75" s="11" t="str">
        <f t="shared" si="26"/>
        <v>B+</v>
      </c>
      <c r="N75" s="3" t="str">
        <f t="shared" si="40"/>
        <v>3,5</v>
      </c>
      <c r="O75" s="83">
        <v>7.8</v>
      </c>
      <c r="P75" s="11" t="str">
        <f t="shared" si="27"/>
        <v>B</v>
      </c>
      <c r="Q75" s="3" t="str">
        <f t="shared" si="41"/>
        <v>3,0</v>
      </c>
      <c r="R75" s="83">
        <v>7.6</v>
      </c>
      <c r="S75" s="11" t="str">
        <f t="shared" si="28"/>
        <v>B</v>
      </c>
      <c r="T75" s="3" t="str">
        <f t="shared" si="42"/>
        <v>3,0</v>
      </c>
      <c r="U75" s="83">
        <v>7.7</v>
      </c>
      <c r="V75" s="11" t="str">
        <f t="shared" si="29"/>
        <v>B</v>
      </c>
      <c r="W75" s="3" t="str">
        <f t="shared" si="43"/>
        <v>3,0</v>
      </c>
      <c r="X75" s="83">
        <v>7.4</v>
      </c>
      <c r="Y75" s="11" t="str">
        <f t="shared" si="30"/>
        <v>B</v>
      </c>
      <c r="Z75" s="3" t="str">
        <f t="shared" si="44"/>
        <v>3,0</v>
      </c>
      <c r="AA75" s="83">
        <v>7.4</v>
      </c>
      <c r="AB75" s="11" t="str">
        <f t="shared" si="31"/>
        <v>B</v>
      </c>
      <c r="AC75" s="3" t="str">
        <f t="shared" si="45"/>
        <v>3,0</v>
      </c>
      <c r="AD75" s="83">
        <v>8</v>
      </c>
      <c r="AE75" s="11" t="str">
        <f t="shared" si="32"/>
        <v>B+</v>
      </c>
      <c r="AF75" s="3" t="str">
        <f t="shared" si="46"/>
        <v>3,5</v>
      </c>
      <c r="AG75" s="83">
        <v>8.4</v>
      </c>
      <c r="AH75" s="11" t="str">
        <f t="shared" si="33"/>
        <v>B+</v>
      </c>
      <c r="AI75" s="3" t="str">
        <f t="shared" si="47"/>
        <v>3,5</v>
      </c>
      <c r="AJ75" s="84">
        <f t="shared" si="34"/>
        <v>162.19999999999999</v>
      </c>
      <c r="AK75" s="10">
        <f t="shared" si="35"/>
        <v>7.723809523809523</v>
      </c>
      <c r="AL75" s="84">
        <f t="shared" si="36"/>
        <v>65.5</v>
      </c>
      <c r="AM75" s="10">
        <f t="shared" si="37"/>
        <v>3.1190476190476191</v>
      </c>
      <c r="AN75" s="73" t="str">
        <f>VLOOKUP(B75,Tổng!$B$7:$V$79,21,0)</f>
        <v>Đợt 1</v>
      </c>
    </row>
    <row r="76" spans="1:41">
      <c r="A76" s="81" t="s">
        <v>270</v>
      </c>
      <c r="B76" s="81" t="s">
        <v>333</v>
      </c>
      <c r="C76" s="82" t="s">
        <v>57</v>
      </c>
      <c r="D76" s="82" t="s">
        <v>334</v>
      </c>
      <c r="E76" s="81" t="s">
        <v>335</v>
      </c>
      <c r="F76" s="83">
        <v>6.7</v>
      </c>
      <c r="G76" s="11" t="str">
        <f t="shared" si="24"/>
        <v>C+</v>
      </c>
      <c r="H76" s="3" t="str">
        <f t="shared" si="38"/>
        <v>2,5</v>
      </c>
      <c r="I76" s="83">
        <v>6.2</v>
      </c>
      <c r="J76" s="11" t="str">
        <f t="shared" si="25"/>
        <v>C</v>
      </c>
      <c r="K76" s="3" t="str">
        <f t="shared" si="39"/>
        <v>2,0</v>
      </c>
      <c r="L76" s="83">
        <v>8</v>
      </c>
      <c r="M76" s="11" t="str">
        <f t="shared" si="26"/>
        <v>B+</v>
      </c>
      <c r="N76" s="3" t="str">
        <f t="shared" si="40"/>
        <v>3,5</v>
      </c>
      <c r="O76" s="83">
        <v>8.4</v>
      </c>
      <c r="P76" s="11" t="str">
        <f t="shared" si="27"/>
        <v>B+</v>
      </c>
      <c r="Q76" s="3" t="str">
        <f t="shared" si="41"/>
        <v>3,5</v>
      </c>
      <c r="R76" s="83">
        <v>4.2</v>
      </c>
      <c r="S76" s="11" t="str">
        <f t="shared" si="28"/>
        <v>D</v>
      </c>
      <c r="T76" s="3" t="str">
        <f t="shared" si="42"/>
        <v>1,0</v>
      </c>
      <c r="U76" s="83">
        <v>4.2</v>
      </c>
      <c r="V76" s="11" t="str">
        <f t="shared" si="29"/>
        <v>D</v>
      </c>
      <c r="W76" s="3" t="str">
        <f t="shared" si="43"/>
        <v>1,0</v>
      </c>
      <c r="X76" s="83">
        <v>4.8</v>
      </c>
      <c r="Y76" s="11" t="str">
        <f t="shared" si="30"/>
        <v>D</v>
      </c>
      <c r="Z76" s="3" t="str">
        <f t="shared" si="44"/>
        <v>1,0</v>
      </c>
      <c r="AA76" s="83">
        <v>7.4</v>
      </c>
      <c r="AB76" s="11" t="str">
        <f t="shared" si="31"/>
        <v>B</v>
      </c>
      <c r="AC76" s="3" t="str">
        <f t="shared" si="45"/>
        <v>3,0</v>
      </c>
      <c r="AD76" s="83">
        <v>4.8</v>
      </c>
      <c r="AE76" s="11" t="str">
        <f t="shared" si="32"/>
        <v>D</v>
      </c>
      <c r="AF76" s="3" t="str">
        <f t="shared" si="46"/>
        <v>1,0</v>
      </c>
      <c r="AG76" s="83">
        <v>8.4</v>
      </c>
      <c r="AH76" s="11" t="str">
        <f t="shared" si="33"/>
        <v>B+</v>
      </c>
      <c r="AI76" s="3" t="str">
        <f t="shared" si="47"/>
        <v>3,5</v>
      </c>
      <c r="AJ76" s="84">
        <f t="shared" si="34"/>
        <v>134.6</v>
      </c>
      <c r="AK76" s="10">
        <f t="shared" si="35"/>
        <v>6.409523809523809</v>
      </c>
      <c r="AL76" s="84">
        <f t="shared" si="36"/>
        <v>47.5</v>
      </c>
      <c r="AM76" s="10">
        <f t="shared" si="37"/>
        <v>2.2619047619047619</v>
      </c>
      <c r="AN76" s="73" t="str">
        <f>VLOOKUP(B76,Tổng!$B$7:$V$79,21,0)</f>
        <v>Đợt 1</v>
      </c>
    </row>
    <row r="77" spans="1:41">
      <c r="A77" s="81" t="s">
        <v>271</v>
      </c>
      <c r="B77" s="81" t="s">
        <v>336</v>
      </c>
      <c r="C77" s="82" t="s">
        <v>337</v>
      </c>
      <c r="D77" s="82" t="s">
        <v>277</v>
      </c>
      <c r="E77" s="81" t="s">
        <v>179</v>
      </c>
      <c r="F77" s="83">
        <v>6.9</v>
      </c>
      <c r="G77" s="11" t="str">
        <f t="shared" si="24"/>
        <v>C+</v>
      </c>
      <c r="H77" s="3" t="str">
        <f t="shared" si="38"/>
        <v>2,5</v>
      </c>
      <c r="I77" s="83">
        <v>7</v>
      </c>
      <c r="J77" s="11" t="str">
        <f t="shared" si="25"/>
        <v>B</v>
      </c>
      <c r="K77" s="3" t="str">
        <f t="shared" si="39"/>
        <v>3,0</v>
      </c>
      <c r="L77" s="83">
        <v>8</v>
      </c>
      <c r="M77" s="11" t="str">
        <f t="shared" si="26"/>
        <v>B+</v>
      </c>
      <c r="N77" s="3" t="str">
        <f t="shared" si="40"/>
        <v>3,5</v>
      </c>
      <c r="O77" s="83">
        <v>6</v>
      </c>
      <c r="P77" s="11" t="str">
        <f t="shared" si="27"/>
        <v>C</v>
      </c>
      <c r="Q77" s="3" t="str">
        <f t="shared" si="41"/>
        <v>2,0</v>
      </c>
      <c r="R77" s="83">
        <v>6.1</v>
      </c>
      <c r="S77" s="11" t="str">
        <f t="shared" si="28"/>
        <v>C</v>
      </c>
      <c r="T77" s="3" t="str">
        <f t="shared" si="42"/>
        <v>2,0</v>
      </c>
      <c r="U77" s="83">
        <v>7</v>
      </c>
      <c r="V77" s="11" t="str">
        <f t="shared" si="29"/>
        <v>B</v>
      </c>
      <c r="W77" s="3" t="str">
        <f t="shared" si="43"/>
        <v>3,0</v>
      </c>
      <c r="X77" s="83">
        <v>6.9</v>
      </c>
      <c r="Y77" s="11" t="str">
        <f t="shared" si="30"/>
        <v>C+</v>
      </c>
      <c r="Z77" s="3" t="str">
        <f t="shared" si="44"/>
        <v>2,5</v>
      </c>
      <c r="AA77" s="83">
        <v>8</v>
      </c>
      <c r="AB77" s="11" t="str">
        <f t="shared" si="31"/>
        <v>B+</v>
      </c>
      <c r="AC77" s="3" t="str">
        <f t="shared" si="45"/>
        <v>3,5</v>
      </c>
      <c r="AD77" s="83">
        <v>4.2</v>
      </c>
      <c r="AE77" s="11" t="str">
        <f t="shared" si="32"/>
        <v>D</v>
      </c>
      <c r="AF77" s="3" t="str">
        <f t="shared" si="46"/>
        <v>1,0</v>
      </c>
      <c r="AG77" s="83">
        <v>8.4</v>
      </c>
      <c r="AH77" s="11" t="str">
        <f t="shared" si="33"/>
        <v>B+</v>
      </c>
      <c r="AI77" s="3" t="str">
        <f t="shared" si="47"/>
        <v>3,5</v>
      </c>
      <c r="AJ77" s="84">
        <f t="shared" si="34"/>
        <v>145.4</v>
      </c>
      <c r="AK77" s="10">
        <f t="shared" si="35"/>
        <v>6.9238095238095241</v>
      </c>
      <c r="AL77" s="84">
        <f t="shared" si="36"/>
        <v>56.5</v>
      </c>
      <c r="AM77" s="10">
        <f t="shared" si="37"/>
        <v>2.6904761904761907</v>
      </c>
      <c r="AN77" s="73" t="str">
        <f>VLOOKUP(B77,Tổng!$B$7:$V$79,21,0)</f>
        <v>Đợt 1</v>
      </c>
    </row>
    <row r="78" spans="1:41">
      <c r="A78" s="81" t="s">
        <v>272</v>
      </c>
      <c r="B78" s="81" t="s">
        <v>338</v>
      </c>
      <c r="C78" s="82" t="s">
        <v>339</v>
      </c>
      <c r="D78" s="82" t="s">
        <v>340</v>
      </c>
      <c r="E78" s="81" t="s">
        <v>341</v>
      </c>
      <c r="F78" s="83">
        <v>7.1</v>
      </c>
      <c r="G78" s="11" t="str">
        <f t="shared" si="24"/>
        <v>B</v>
      </c>
      <c r="H78" s="3" t="str">
        <f t="shared" si="38"/>
        <v>3,0</v>
      </c>
      <c r="I78" s="83">
        <v>8.1999999999999993</v>
      </c>
      <c r="J78" s="11" t="str">
        <f t="shared" si="25"/>
        <v>B+</v>
      </c>
      <c r="K78" s="3" t="str">
        <f t="shared" si="39"/>
        <v>3,5</v>
      </c>
      <c r="L78" s="83">
        <v>8</v>
      </c>
      <c r="M78" s="11" t="str">
        <f t="shared" si="26"/>
        <v>B+</v>
      </c>
      <c r="N78" s="3" t="str">
        <f t="shared" si="40"/>
        <v>3,5</v>
      </c>
      <c r="O78" s="83">
        <v>7.8</v>
      </c>
      <c r="P78" s="11" t="str">
        <f t="shared" si="27"/>
        <v>B</v>
      </c>
      <c r="Q78" s="3" t="str">
        <f t="shared" si="41"/>
        <v>3,0</v>
      </c>
      <c r="R78" s="83">
        <v>7.9</v>
      </c>
      <c r="S78" s="11" t="str">
        <f t="shared" si="28"/>
        <v>B</v>
      </c>
      <c r="T78" s="3" t="str">
        <f t="shared" si="42"/>
        <v>3,0</v>
      </c>
      <c r="U78" s="83">
        <v>7.4</v>
      </c>
      <c r="V78" s="11" t="str">
        <f t="shared" si="29"/>
        <v>B</v>
      </c>
      <c r="W78" s="3" t="str">
        <f t="shared" si="43"/>
        <v>3,0</v>
      </c>
      <c r="X78" s="83">
        <v>9.1</v>
      </c>
      <c r="Y78" s="11" t="str">
        <f t="shared" si="30"/>
        <v>A</v>
      </c>
      <c r="Z78" s="3" t="str">
        <f t="shared" si="44"/>
        <v>3,8</v>
      </c>
      <c r="AA78" s="83">
        <v>8.4</v>
      </c>
      <c r="AB78" s="11" t="str">
        <f t="shared" si="31"/>
        <v>B+</v>
      </c>
      <c r="AC78" s="3" t="str">
        <f t="shared" si="45"/>
        <v>3,5</v>
      </c>
      <c r="AD78" s="83">
        <v>8.8000000000000007</v>
      </c>
      <c r="AE78" s="11" t="str">
        <f t="shared" si="32"/>
        <v>A</v>
      </c>
      <c r="AF78" s="3" t="str">
        <f t="shared" si="46"/>
        <v>3,8</v>
      </c>
      <c r="AG78" s="83">
        <v>8.4</v>
      </c>
      <c r="AH78" s="11" t="str">
        <f t="shared" si="33"/>
        <v>B+</v>
      </c>
      <c r="AI78" s="3" t="str">
        <f t="shared" si="47"/>
        <v>3,5</v>
      </c>
      <c r="AJ78" s="84">
        <f t="shared" si="34"/>
        <v>170.60000000000002</v>
      </c>
      <c r="AK78" s="10">
        <f t="shared" si="35"/>
        <v>8.1238095238095251</v>
      </c>
      <c r="AL78" s="84">
        <f t="shared" si="36"/>
        <v>70.7</v>
      </c>
      <c r="AM78" s="10">
        <f t="shared" si="37"/>
        <v>3.3666666666666667</v>
      </c>
      <c r="AN78" s="73" t="str">
        <f>VLOOKUP(B78,Tổng!$B$7:$V$79,21,0)</f>
        <v>Đợt 1</v>
      </c>
    </row>
    <row r="79" spans="1:41">
      <c r="A79" s="81" t="s">
        <v>274</v>
      </c>
      <c r="B79" s="81" t="s">
        <v>342</v>
      </c>
      <c r="C79" s="82" t="s">
        <v>343</v>
      </c>
      <c r="D79" s="82" t="s">
        <v>344</v>
      </c>
      <c r="E79" s="81" t="s">
        <v>345</v>
      </c>
      <c r="F79" s="83">
        <v>6.5</v>
      </c>
      <c r="G79" s="11" t="str">
        <f t="shared" si="24"/>
        <v>C+</v>
      </c>
      <c r="H79" s="3" t="str">
        <f t="shared" si="38"/>
        <v>2,5</v>
      </c>
      <c r="I79" s="83">
        <v>7</v>
      </c>
      <c r="J79" s="11" t="str">
        <f t="shared" si="25"/>
        <v>B</v>
      </c>
      <c r="K79" s="3" t="str">
        <f t="shared" si="39"/>
        <v>3,0</v>
      </c>
      <c r="L79" s="83">
        <v>8</v>
      </c>
      <c r="M79" s="11" t="str">
        <f t="shared" si="26"/>
        <v>B+</v>
      </c>
      <c r="N79" s="3" t="str">
        <f t="shared" si="40"/>
        <v>3,5</v>
      </c>
      <c r="O79" s="83">
        <v>6.6</v>
      </c>
      <c r="P79" s="11" t="str">
        <f t="shared" si="27"/>
        <v>C+</v>
      </c>
      <c r="Q79" s="3" t="str">
        <f t="shared" si="41"/>
        <v>2,5</v>
      </c>
      <c r="R79" s="83">
        <v>7.2</v>
      </c>
      <c r="S79" s="11" t="str">
        <f t="shared" si="28"/>
        <v>B</v>
      </c>
      <c r="T79" s="3" t="str">
        <f t="shared" si="42"/>
        <v>3,0</v>
      </c>
      <c r="U79" s="83">
        <v>7.4</v>
      </c>
      <c r="V79" s="11" t="str">
        <f t="shared" si="29"/>
        <v>B</v>
      </c>
      <c r="W79" s="3" t="str">
        <f t="shared" si="43"/>
        <v>3,0</v>
      </c>
      <c r="X79" s="83">
        <v>8.1</v>
      </c>
      <c r="Y79" s="11" t="str">
        <f t="shared" si="30"/>
        <v>B+</v>
      </c>
      <c r="Z79" s="3" t="str">
        <f t="shared" si="44"/>
        <v>3,5</v>
      </c>
      <c r="AA79" s="83">
        <v>8</v>
      </c>
      <c r="AB79" s="11" t="str">
        <f t="shared" si="31"/>
        <v>B+</v>
      </c>
      <c r="AC79" s="3" t="str">
        <f t="shared" si="45"/>
        <v>3,5</v>
      </c>
      <c r="AD79" s="83">
        <v>8</v>
      </c>
      <c r="AE79" s="11" t="str">
        <f t="shared" si="32"/>
        <v>B+</v>
      </c>
      <c r="AF79" s="3" t="str">
        <f t="shared" si="46"/>
        <v>3,5</v>
      </c>
      <c r="AG79" s="83">
        <v>8.4</v>
      </c>
      <c r="AH79" s="11" t="str">
        <f t="shared" si="33"/>
        <v>B+</v>
      </c>
      <c r="AI79" s="3" t="str">
        <f t="shared" si="47"/>
        <v>3,5</v>
      </c>
      <c r="AJ79" s="84">
        <f t="shared" si="34"/>
        <v>158.80000000000001</v>
      </c>
      <c r="AK79" s="10">
        <f t="shared" si="35"/>
        <v>7.5619047619047626</v>
      </c>
      <c r="AL79" s="84">
        <f t="shared" si="36"/>
        <v>66.5</v>
      </c>
      <c r="AM79" s="10">
        <f t="shared" si="37"/>
        <v>3.1666666666666665</v>
      </c>
      <c r="AN79" s="73" t="str">
        <f>VLOOKUP(B79,Tổng!$B$7:$V$79,21,0)</f>
        <v>Đợt 1</v>
      </c>
    </row>
    <row r="80" spans="1:41">
      <c r="A80" s="81" t="s">
        <v>275</v>
      </c>
      <c r="B80" s="81" t="s">
        <v>346</v>
      </c>
      <c r="C80" s="82" t="s">
        <v>228</v>
      </c>
      <c r="D80" s="82" t="s">
        <v>219</v>
      </c>
      <c r="E80" s="81" t="s">
        <v>347</v>
      </c>
      <c r="F80" s="83">
        <v>7.3</v>
      </c>
      <c r="G80" s="11" t="str">
        <f t="shared" si="24"/>
        <v>B</v>
      </c>
      <c r="H80" s="3" t="str">
        <f t="shared" si="38"/>
        <v>3,0</v>
      </c>
      <c r="I80" s="83">
        <v>7.6</v>
      </c>
      <c r="J80" s="11" t="str">
        <f t="shared" si="25"/>
        <v>B</v>
      </c>
      <c r="K80" s="3" t="str">
        <f t="shared" si="39"/>
        <v>3,0</v>
      </c>
      <c r="L80" s="83">
        <v>8</v>
      </c>
      <c r="M80" s="11" t="str">
        <f t="shared" si="26"/>
        <v>B+</v>
      </c>
      <c r="N80" s="3" t="str">
        <f t="shared" si="40"/>
        <v>3,5</v>
      </c>
      <c r="O80" s="83">
        <v>7.8</v>
      </c>
      <c r="P80" s="11" t="str">
        <f t="shared" si="27"/>
        <v>B</v>
      </c>
      <c r="Q80" s="3" t="str">
        <f t="shared" si="41"/>
        <v>3,0</v>
      </c>
      <c r="R80" s="83">
        <v>8.1</v>
      </c>
      <c r="S80" s="11" t="str">
        <f t="shared" si="28"/>
        <v>B+</v>
      </c>
      <c r="T80" s="3" t="str">
        <f t="shared" si="42"/>
        <v>3,5</v>
      </c>
      <c r="U80" s="83">
        <v>4.2</v>
      </c>
      <c r="V80" s="11" t="str">
        <f t="shared" si="29"/>
        <v>D</v>
      </c>
      <c r="W80" s="3" t="str">
        <f t="shared" si="43"/>
        <v>1,0</v>
      </c>
      <c r="X80" s="83">
        <v>7.4</v>
      </c>
      <c r="Y80" s="11" t="str">
        <f t="shared" si="30"/>
        <v>B</v>
      </c>
      <c r="Z80" s="3" t="str">
        <f t="shared" si="44"/>
        <v>3,0</v>
      </c>
      <c r="AA80" s="83">
        <v>7.4</v>
      </c>
      <c r="AB80" s="11" t="str">
        <f t="shared" si="31"/>
        <v>B</v>
      </c>
      <c r="AC80" s="3" t="str">
        <f t="shared" si="45"/>
        <v>3,0</v>
      </c>
      <c r="AD80" s="83">
        <v>8.1999999999999993</v>
      </c>
      <c r="AE80" s="11" t="str">
        <f t="shared" si="32"/>
        <v>B+</v>
      </c>
      <c r="AF80" s="3" t="str">
        <f t="shared" si="46"/>
        <v>3,5</v>
      </c>
      <c r="AG80" s="83">
        <v>8.4</v>
      </c>
      <c r="AH80" s="11" t="str">
        <f t="shared" si="33"/>
        <v>B+</v>
      </c>
      <c r="AI80" s="3" t="str">
        <f t="shared" si="47"/>
        <v>3,5</v>
      </c>
      <c r="AJ80" s="84">
        <f t="shared" si="34"/>
        <v>157.19999999999999</v>
      </c>
      <c r="AK80" s="10">
        <f t="shared" si="35"/>
        <v>7.4857142857142849</v>
      </c>
      <c r="AL80" s="84">
        <f t="shared" si="36"/>
        <v>63.5</v>
      </c>
      <c r="AM80" s="10">
        <f t="shared" si="37"/>
        <v>3.0238095238095237</v>
      </c>
      <c r="AN80" s="73" t="str">
        <f>VLOOKUP(B80,Tổng!$B$7:$V$79,21,0)</f>
        <v>Đợt 1</v>
      </c>
    </row>
    <row r="81" spans="1:40">
      <c r="A81" s="81" t="s">
        <v>278</v>
      </c>
      <c r="B81" s="81" t="s">
        <v>348</v>
      </c>
      <c r="C81" s="82" t="s">
        <v>349</v>
      </c>
      <c r="D81" s="82" t="s">
        <v>350</v>
      </c>
      <c r="E81" s="81" t="s">
        <v>351</v>
      </c>
      <c r="F81" s="83">
        <v>6.8</v>
      </c>
      <c r="G81" s="11" t="str">
        <f t="shared" si="24"/>
        <v>C+</v>
      </c>
      <c r="H81" s="3" t="str">
        <f t="shared" si="38"/>
        <v>2,5</v>
      </c>
      <c r="I81" s="83">
        <v>6.6</v>
      </c>
      <c r="J81" s="11" t="str">
        <f t="shared" si="25"/>
        <v>C+</v>
      </c>
      <c r="K81" s="3" t="str">
        <f t="shared" si="39"/>
        <v>2,5</v>
      </c>
      <c r="L81" s="83">
        <v>7.4</v>
      </c>
      <c r="M81" s="11" t="str">
        <f t="shared" si="26"/>
        <v>B</v>
      </c>
      <c r="N81" s="3" t="str">
        <f t="shared" si="40"/>
        <v>3,0</v>
      </c>
      <c r="O81" s="83">
        <v>8.4</v>
      </c>
      <c r="P81" s="11" t="str">
        <f t="shared" si="27"/>
        <v>B+</v>
      </c>
      <c r="Q81" s="3" t="str">
        <f t="shared" si="41"/>
        <v>3,5</v>
      </c>
      <c r="R81" s="83">
        <v>6.4</v>
      </c>
      <c r="S81" s="11" t="str">
        <f t="shared" si="28"/>
        <v>C</v>
      </c>
      <c r="T81" s="3" t="str">
        <f t="shared" si="42"/>
        <v>2,0</v>
      </c>
      <c r="U81" s="83">
        <v>7</v>
      </c>
      <c r="V81" s="11" t="str">
        <f t="shared" si="29"/>
        <v>B</v>
      </c>
      <c r="W81" s="3" t="str">
        <f t="shared" si="43"/>
        <v>3,0</v>
      </c>
      <c r="X81" s="83">
        <v>7.2</v>
      </c>
      <c r="Y81" s="11" t="str">
        <f t="shared" si="30"/>
        <v>B</v>
      </c>
      <c r="Z81" s="3" t="str">
        <f t="shared" si="44"/>
        <v>3,0</v>
      </c>
      <c r="AA81" s="83">
        <v>6.8</v>
      </c>
      <c r="AB81" s="11" t="str">
        <f t="shared" si="31"/>
        <v>C+</v>
      </c>
      <c r="AC81" s="3" t="str">
        <f t="shared" si="45"/>
        <v>2,5</v>
      </c>
      <c r="AD81" s="83">
        <v>7.4</v>
      </c>
      <c r="AE81" s="11" t="str">
        <f t="shared" si="32"/>
        <v>B</v>
      </c>
      <c r="AF81" s="3" t="str">
        <f t="shared" si="46"/>
        <v>3,0</v>
      </c>
      <c r="AG81" s="83">
        <v>7.8</v>
      </c>
      <c r="AH81" s="11" t="str">
        <f t="shared" si="33"/>
        <v>B</v>
      </c>
      <c r="AI81" s="3" t="str">
        <f t="shared" si="47"/>
        <v>3,0</v>
      </c>
      <c r="AJ81" s="84">
        <f t="shared" si="34"/>
        <v>151.39999999999998</v>
      </c>
      <c r="AK81" s="10">
        <f t="shared" si="35"/>
        <v>7.2095238095238088</v>
      </c>
      <c r="AL81" s="84">
        <f t="shared" si="36"/>
        <v>59</v>
      </c>
      <c r="AM81" s="10">
        <f t="shared" si="37"/>
        <v>2.8095238095238093</v>
      </c>
      <c r="AN81" s="73" t="str">
        <f>VLOOKUP(B81,Tổng!$B$7:$V$79,21,0)</f>
        <v>Đợt 1</v>
      </c>
    </row>
    <row r="82" spans="1:40" ht="15" customHeight="1"/>
    <row r="83" spans="1:40" ht="15" customHeight="1"/>
    <row r="84" spans="1:40" ht="15" customHeight="1"/>
    <row r="85" spans="1:40" ht="15" customHeight="1"/>
  </sheetData>
  <autoFilter ref="A8:AN81">
    <filterColumn colId="2" showButton="0"/>
  </autoFilter>
  <mergeCells count="31">
    <mergeCell ref="A4:AM4"/>
    <mergeCell ref="A1:C1"/>
    <mergeCell ref="D1:AM1"/>
    <mergeCell ref="A2:C2"/>
    <mergeCell ref="D2:AM2"/>
    <mergeCell ref="A3:AM3"/>
    <mergeCell ref="A5:AM5"/>
    <mergeCell ref="A6:A8"/>
    <mergeCell ref="B6:B8"/>
    <mergeCell ref="C6:D8"/>
    <mergeCell ref="E6:E8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F7:H7"/>
    <mergeCell ref="I7:K7"/>
    <mergeCell ref="AA7:AC7"/>
    <mergeCell ref="AD7:AF7"/>
    <mergeCell ref="AG6:AI6"/>
    <mergeCell ref="AG7:AI7"/>
    <mergeCell ref="L7:N7"/>
    <mergeCell ref="O7:Q7"/>
    <mergeCell ref="R7:T7"/>
    <mergeCell ref="U7:W7"/>
    <mergeCell ref="X7:Z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topLeftCell="D1" zoomScaleNormal="100" workbookViewId="0">
      <selection activeCell="H9" sqref="H9"/>
    </sheetView>
  </sheetViews>
  <sheetFormatPr defaultRowHeight="15"/>
  <cols>
    <col min="1" max="1" width="3.5703125" customWidth="1"/>
    <col min="2" max="2" width="10.85546875" bestFit="1" customWidth="1"/>
    <col min="3" max="3" width="15.5703125" customWidth="1"/>
    <col min="4" max="4" width="9.7109375" customWidth="1"/>
    <col min="5" max="5" width="9" customWidth="1"/>
    <col min="6" max="11" width="3.7109375" customWidth="1"/>
    <col min="12" max="12" width="5" customWidth="1"/>
    <col min="13" max="35" width="3.7109375" customWidth="1"/>
    <col min="36" max="39" width="7.85546875" customWidth="1"/>
  </cols>
  <sheetData>
    <row r="1" spans="1:41">
      <c r="A1" s="207" t="s">
        <v>0</v>
      </c>
      <c r="B1" s="207"/>
      <c r="C1" s="207"/>
      <c r="D1" s="208" t="s">
        <v>2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</row>
    <row r="2" spans="1:41">
      <c r="A2" s="208" t="s">
        <v>1</v>
      </c>
      <c r="B2" s="208"/>
      <c r="C2" s="208"/>
      <c r="D2" s="208" t="s">
        <v>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</row>
    <row r="3" spans="1:41">
      <c r="A3" s="206" t="s">
        <v>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1:41">
      <c r="A4" s="206" t="s">
        <v>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</row>
    <row r="5" spans="1:41">
      <c r="A5" s="206" t="s">
        <v>376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</row>
    <row r="6" spans="1:41" ht="42.75" customHeight="1">
      <c r="A6" s="211" t="s">
        <v>7</v>
      </c>
      <c r="B6" s="211" t="s">
        <v>8</v>
      </c>
      <c r="C6" s="214" t="s">
        <v>9</v>
      </c>
      <c r="D6" s="215"/>
      <c r="E6" s="211" t="s">
        <v>10</v>
      </c>
      <c r="F6" s="209" t="s">
        <v>377</v>
      </c>
      <c r="G6" s="210"/>
      <c r="H6" s="210"/>
      <c r="I6" s="209" t="s">
        <v>378</v>
      </c>
      <c r="J6" s="210"/>
      <c r="K6" s="210"/>
      <c r="L6" s="209" t="s">
        <v>379</v>
      </c>
      <c r="M6" s="210"/>
      <c r="N6" s="210"/>
      <c r="O6" s="209" t="s">
        <v>380</v>
      </c>
      <c r="P6" s="210"/>
      <c r="Q6" s="210"/>
      <c r="R6" s="209" t="s">
        <v>381</v>
      </c>
      <c r="S6" s="210"/>
      <c r="T6" s="210"/>
      <c r="U6" s="209" t="s">
        <v>382</v>
      </c>
      <c r="V6" s="210"/>
      <c r="W6" s="210"/>
      <c r="X6" s="209" t="s">
        <v>383</v>
      </c>
      <c r="Y6" s="210"/>
      <c r="Z6" s="210"/>
      <c r="AA6" s="209" t="s">
        <v>384</v>
      </c>
      <c r="AB6" s="210"/>
      <c r="AC6" s="210"/>
      <c r="AD6" s="209" t="s">
        <v>385</v>
      </c>
      <c r="AE6" s="210"/>
      <c r="AF6" s="210"/>
      <c r="AG6" s="209" t="s">
        <v>386</v>
      </c>
      <c r="AH6" s="210"/>
      <c r="AI6" s="210"/>
      <c r="AJ6" s="74" t="s">
        <v>420</v>
      </c>
      <c r="AK6" s="75" t="s">
        <v>406</v>
      </c>
      <c r="AL6" s="74" t="s">
        <v>363</v>
      </c>
      <c r="AM6" s="75" t="s">
        <v>364</v>
      </c>
    </row>
    <row r="7" spans="1:41" ht="14.25" customHeight="1">
      <c r="A7" s="212"/>
      <c r="B7" s="212"/>
      <c r="C7" s="216"/>
      <c r="D7" s="217"/>
      <c r="E7" s="212"/>
      <c r="F7" s="209">
        <v>2</v>
      </c>
      <c r="G7" s="210"/>
      <c r="H7" s="210"/>
      <c r="I7" s="209">
        <v>2</v>
      </c>
      <c r="J7" s="210"/>
      <c r="K7" s="210"/>
      <c r="L7" s="209">
        <v>2</v>
      </c>
      <c r="M7" s="210"/>
      <c r="N7" s="210"/>
      <c r="O7" s="209">
        <v>2</v>
      </c>
      <c r="P7" s="210"/>
      <c r="Q7" s="210"/>
      <c r="R7" s="209">
        <v>2</v>
      </c>
      <c r="S7" s="210"/>
      <c r="T7" s="210"/>
      <c r="U7" s="209">
        <v>2</v>
      </c>
      <c r="V7" s="210"/>
      <c r="W7" s="210"/>
      <c r="X7" s="209">
        <v>2</v>
      </c>
      <c r="Y7" s="210"/>
      <c r="Z7" s="210"/>
      <c r="AA7" s="209">
        <v>3</v>
      </c>
      <c r="AB7" s="210"/>
      <c r="AC7" s="210"/>
      <c r="AD7" s="209">
        <v>3</v>
      </c>
      <c r="AE7" s="210"/>
      <c r="AF7" s="210"/>
      <c r="AG7" s="209">
        <v>3</v>
      </c>
      <c r="AH7" s="210"/>
      <c r="AI7" s="210"/>
      <c r="AJ7" s="8">
        <f>SUM(F7:AI7)</f>
        <v>23</v>
      </c>
      <c r="AK7" s="7"/>
      <c r="AL7" s="7"/>
      <c r="AM7" s="7"/>
    </row>
    <row r="8" spans="1:41" ht="52.5" customHeight="1">
      <c r="A8" s="213"/>
      <c r="B8" s="213"/>
      <c r="C8" s="218"/>
      <c r="D8" s="219"/>
      <c r="E8" s="213"/>
      <c r="F8" s="166" t="s">
        <v>361</v>
      </c>
      <c r="G8" s="166" t="s">
        <v>430</v>
      </c>
      <c r="H8" s="166" t="s">
        <v>362</v>
      </c>
      <c r="I8" s="166" t="s">
        <v>361</v>
      </c>
      <c r="J8" s="166" t="s">
        <v>430</v>
      </c>
      <c r="K8" s="166" t="s">
        <v>362</v>
      </c>
      <c r="L8" s="166" t="s">
        <v>361</v>
      </c>
      <c r="M8" s="166" t="s">
        <v>430</v>
      </c>
      <c r="N8" s="166" t="s">
        <v>362</v>
      </c>
      <c r="O8" s="166" t="s">
        <v>361</v>
      </c>
      <c r="P8" s="166" t="s">
        <v>430</v>
      </c>
      <c r="Q8" s="166" t="s">
        <v>362</v>
      </c>
      <c r="R8" s="166" t="s">
        <v>361</v>
      </c>
      <c r="S8" s="166" t="s">
        <v>430</v>
      </c>
      <c r="T8" s="166" t="s">
        <v>362</v>
      </c>
      <c r="U8" s="166" t="s">
        <v>361</v>
      </c>
      <c r="V8" s="166" t="s">
        <v>430</v>
      </c>
      <c r="W8" s="166" t="s">
        <v>362</v>
      </c>
      <c r="X8" s="166" t="s">
        <v>361</v>
      </c>
      <c r="Y8" s="166" t="s">
        <v>430</v>
      </c>
      <c r="Z8" s="166" t="s">
        <v>362</v>
      </c>
      <c r="AA8" s="166" t="s">
        <v>361</v>
      </c>
      <c r="AB8" s="166" t="s">
        <v>430</v>
      </c>
      <c r="AC8" s="166" t="s">
        <v>362</v>
      </c>
      <c r="AD8" s="166" t="s">
        <v>361</v>
      </c>
      <c r="AE8" s="166" t="s">
        <v>430</v>
      </c>
      <c r="AF8" s="166" t="s">
        <v>362</v>
      </c>
      <c r="AG8" s="166" t="s">
        <v>361</v>
      </c>
      <c r="AH8" s="166" t="s">
        <v>430</v>
      </c>
      <c r="AI8" s="166" t="s">
        <v>362</v>
      </c>
      <c r="AJ8" s="6"/>
      <c r="AK8" s="4"/>
      <c r="AL8" s="5"/>
      <c r="AM8" s="4"/>
    </row>
    <row r="9" spans="1:41">
      <c r="A9" s="1" t="s">
        <v>11</v>
      </c>
      <c r="B9" s="1" t="s">
        <v>12</v>
      </c>
      <c r="C9" s="2" t="s">
        <v>13</v>
      </c>
      <c r="D9" s="2" t="s">
        <v>14</v>
      </c>
      <c r="E9" s="1" t="s">
        <v>15</v>
      </c>
      <c r="F9" s="53">
        <v>6.8</v>
      </c>
      <c r="G9" s="11" t="str">
        <f>IF(F9&gt;=9.5,"A+",IF(F9&gt;=8.5,"A",IF(F9&gt;=8,"B+",IF(F9&gt;=7,"B",IF(F9&gt;=6.5,"C+",IF(F9&gt;=5.5,"C",IF(F9&gt;=5,"D+",IF(F9&gt;=4,"D",IF(F9&lt;4,"F")))))))))</f>
        <v>C+</v>
      </c>
      <c r="H9" s="3" t="str">
        <f>IF(G9="A+","4,0",IF(G9="A","3,8",IF(G9="B+","3,5",IF(G9="B","3,0",IF(G9="C+","2,5",IF(G9="C","2,0",IF(G9="D+","1,5",IF(G9="D","1,0","0,0"))))))))</f>
        <v>2,5</v>
      </c>
      <c r="I9" s="53">
        <v>7</v>
      </c>
      <c r="J9" s="11" t="str">
        <f>IF(I9&gt;=9.5,"A+",IF(I9&gt;=8.5,"A",IF(I9&gt;=8,"B+",IF(I9&gt;=7,"B",IF(I9&gt;=6.5,"C+",IF(I9&gt;=5.5,"C",IF(I9&gt;=5,"D+",IF(I9&gt;=4,"D",IF(I9&lt;4,"F")))))))))</f>
        <v>B</v>
      </c>
      <c r="K9" s="3" t="str">
        <f>IF(J9="A+","4,0",IF(J9="A","3,8",IF(J9="B+","3,5",IF(J9="B","3,0",IF(J9="C+","2,5",IF(J9="C","2,0",IF(J9="D+","1,5",IF(J9="D","1,0","0,0"))))))))</f>
        <v>3,0</v>
      </c>
      <c r="L9" s="53">
        <v>6.4</v>
      </c>
      <c r="M9" s="11" t="str">
        <f>IF(L9&gt;=9.5,"A+",IF(L9&gt;=8.5,"A",IF(L9&gt;=8,"B+",IF(L9&gt;=7,"B",IF(L9&gt;=6.5,"C+",IF(L9&gt;=5.5,"C",IF(L9&gt;=5,"D+",IF(L9&gt;=4,"D",IF(L9&lt;4,"F")))))))))</f>
        <v>C</v>
      </c>
      <c r="N9" s="3" t="str">
        <f>IF(M9="A+","4,0",IF(M9="A","3,8",IF(M9="B+","3,5",IF(M9="B","3,0",IF(M9="C+","2,5",IF(M9="C","2,0",IF(M9="D+","1,5",IF(M9="D","1,0","0,0"))))))))</f>
        <v>2,0</v>
      </c>
      <c r="O9" s="53">
        <v>5.8</v>
      </c>
      <c r="P9" s="11" t="str">
        <f>IF(O9&gt;=9.5,"A+",IF(O9&gt;=8.5,"A",IF(O9&gt;=8,"B+",IF(O9&gt;=7,"B",IF(O9&gt;=6.5,"C+",IF(O9&gt;=5.5,"C",IF(O9&gt;=5,"D+",IF(O9&gt;=4,"D",IF(O9&lt;4,"F")))))))))</f>
        <v>C</v>
      </c>
      <c r="Q9" s="3" t="str">
        <f>IF(P9="A+","4,0",IF(P9="A","3,8",IF(P9="B+","3,5",IF(P9="B","3,0",IF(P9="C+","2,5",IF(P9="C","2,0",IF(P9="D+","1,5",IF(P9="D","1,0","0,0"))))))))</f>
        <v>2,0</v>
      </c>
      <c r="R9" s="53">
        <v>6.2</v>
      </c>
      <c r="S9" s="11" t="str">
        <f>IF(R9&gt;=9.5,"A+",IF(R9&gt;=8.5,"A",IF(R9&gt;=8,"B+",IF(R9&gt;=7,"B",IF(R9&gt;=6.5,"C+",IF(R9&gt;=5.5,"C",IF(R9&gt;=5,"D+",IF(R9&gt;=4,"D",IF(R9&lt;4,"F")))))))))</f>
        <v>C</v>
      </c>
      <c r="T9" s="3" t="str">
        <f>IF(S9="A+","4,0",IF(S9="A","3,8",IF(S9="B+","3,5",IF(S9="B","3,0",IF(S9="C+","2,5",IF(S9="C","2,0",IF(S9="D+","1,5",IF(S9="D","1,0","0,0"))))))))</f>
        <v>2,0</v>
      </c>
      <c r="U9" s="53">
        <v>5.0999999999999996</v>
      </c>
      <c r="V9" s="11" t="str">
        <f>IF(U9&gt;=9.5,"A+",IF(U9&gt;=8.5,"A",IF(U9&gt;=8,"B+",IF(U9&gt;=7,"B",IF(U9&gt;=6.5,"C+",IF(U9&gt;=5.5,"C",IF(U9&gt;=5,"D+",IF(U9&gt;=4,"D",IF(U9&lt;4,"F")))))))))</f>
        <v>D+</v>
      </c>
      <c r="W9" s="3" t="str">
        <f>IF(V9="A+","4,0",IF(V9="A","3,8",IF(V9="B+","3,5",IF(V9="B","3,0",IF(V9="C+","2,5",IF(V9="C","2,0",IF(V9="D+","1,5",IF(V9="D","1,0","0,0"))))))))</f>
        <v>1,5</v>
      </c>
      <c r="X9" s="53">
        <v>7</v>
      </c>
      <c r="Y9" s="11" t="str">
        <f>IF(X9&gt;=9.5,"A+",IF(X9&gt;=8.5,"A",IF(X9&gt;=8,"B+",IF(X9&gt;=7,"B",IF(X9&gt;=6.5,"C+",IF(X9&gt;=5.5,"C",IF(X9&gt;=5,"D+",IF(X9&gt;=4,"D",IF(X9&lt;4,"F")))))))))</f>
        <v>B</v>
      </c>
      <c r="Z9" s="3" t="str">
        <f>IF(Y9="A+","4,0",IF(Y9="A","3,8",IF(Y9="B+","3,5",IF(Y9="B","3,0",IF(Y9="C+","2,5",IF(Y9="C","2,0",IF(Y9="D+","1,5",IF(Y9="D","1,0","0,0"))))))))</f>
        <v>3,0</v>
      </c>
      <c r="AA9" s="53">
        <v>8</v>
      </c>
      <c r="AB9" s="11" t="str">
        <f>IF(AA9&gt;=9.5,"A+",IF(AA9&gt;=8.5,"A",IF(AA9&gt;=8,"B+",IF(AA9&gt;=7,"B",IF(AA9&gt;=6.5,"C+",IF(AA9&gt;=5.5,"C",IF(AA9&gt;=5,"D+",IF(AA9&gt;=4,"D",IF(AA9&lt;4,"F")))))))))</f>
        <v>B+</v>
      </c>
      <c r="AC9" s="3" t="str">
        <f>IF(AB9="A+","4,0",IF(AB9="A","3,8",IF(AB9="B+","3,5",IF(AB9="B","3,0",IF(AB9="C+","2,5",IF(AB9="C","2,0",IF(AB9="D+","1,5",IF(AB9="D","1,0","0,0"))))))))</f>
        <v>3,5</v>
      </c>
      <c r="AD9" s="53">
        <v>6.4</v>
      </c>
      <c r="AE9" s="11" t="str">
        <f>IF(AD9&gt;=9.5,"A+",IF(AD9&gt;=8.5,"A",IF(AD9&gt;=8,"B+",IF(AD9&gt;=7,"B",IF(AD9&gt;=6.5,"C+",IF(AD9&gt;=5.5,"C",IF(AD9&gt;=5,"D+",IF(AD9&gt;=4,"D",IF(AD9&lt;4,"F")))))))))</f>
        <v>C</v>
      </c>
      <c r="AF9" s="3" t="str">
        <f>IF(AE9="A+","4,0",IF(AE9="A","3,8",IF(AE9="B+","3,5",IF(AE9="B","3,0",IF(AE9="C+","2,5",IF(AE9="C","2,0",IF(AE9="D+","1,5",IF(AE9="D","1,0","0,0"))))))))</f>
        <v>2,0</v>
      </c>
      <c r="AG9" s="53">
        <v>7.5</v>
      </c>
      <c r="AH9" s="11" t="str">
        <f>IF(AG9&gt;=9.5,"A+",IF(AG9&gt;=8.5,"A",IF(AG9&gt;=8,"B+",IF(AG9&gt;=7,"B",IF(AG9&gt;=6.5,"C+",IF(AG9&gt;=5.5,"C",IF(AG9&gt;=5,"D+",IF(AG9&gt;=4,"D",IF(AG9&lt;4,"F")))))))))</f>
        <v>B</v>
      </c>
      <c r="AI9" s="3" t="str">
        <f>IF(AH9="A+","4,0",IF(AH9="A","3,8",IF(AH9="B+","3,5",IF(AH9="B","3,0",IF(AH9="C+","2,5",IF(AH9="C","2,0",IF(AH9="D+","1,5",IF(AH9="D","1,0","0,0"))))))))</f>
        <v>3,0</v>
      </c>
      <c r="AJ9" s="9">
        <f>F9*$F$7+I9*$I$7+L9*$L$7+O9*$O$7+R9*$R$7+U9*$U$7+X9*$X$7+AA9*$AA$7+AD9*$AD$7+AG9*$AG$7</f>
        <v>154.30000000000001</v>
      </c>
      <c r="AK9" s="10">
        <f>AJ9/$AJ$7</f>
        <v>6.7086956521739136</v>
      </c>
      <c r="AL9" s="9">
        <f>H9*$F$7+K9*$I$7+N9*$L$7+Q9*$O$7+T9*$R$7+W9*$U$7+Z9*$X$7+AC9*$AA$7+AF9*$AD$7+AI9*$AG$7</f>
        <v>57.5</v>
      </c>
      <c r="AM9" s="10">
        <f>AL9/$AJ$7</f>
        <v>2.5</v>
      </c>
      <c r="AN9" t="str">
        <f>VLOOKUP(B9,Tổng!$B$7:$V$79,21,0)</f>
        <v>Đợt 1</v>
      </c>
    </row>
    <row r="10" spans="1:41">
      <c r="A10" s="1" t="s">
        <v>16</v>
      </c>
      <c r="B10" s="1" t="s">
        <v>20</v>
      </c>
      <c r="C10" s="2" t="s">
        <v>21</v>
      </c>
      <c r="D10" s="2" t="s">
        <v>22</v>
      </c>
      <c r="E10" s="1" t="s">
        <v>23</v>
      </c>
      <c r="F10" s="53">
        <v>7.1</v>
      </c>
      <c r="G10" s="11" t="str">
        <f t="shared" ref="G10:G56" si="0">IF(F10&gt;=9.5,"A+",IF(F10&gt;=8.5,"A",IF(F10&gt;=8,"B+",IF(F10&gt;=7,"B",IF(F10&gt;=6.5,"C+",IF(F10&gt;=5.5,"C",IF(F10&gt;=5,"D+",IF(F10&gt;=4,"D",IF(F10&lt;4,"F")))))))))</f>
        <v>B</v>
      </c>
      <c r="H10" s="3" t="str">
        <f t="shared" ref="H10:H73" si="1">IF(G10="A+","4,0",IF(G10="A","3,8",IF(G10="B+","3,5",IF(G10="B","3,0",IF(G10="C+","2,5",IF(G10="C","2,0",IF(G10="D+","1,5",IF(G10="D","1,0","0,0"))))))))</f>
        <v>3,0</v>
      </c>
      <c r="I10" s="53">
        <v>6.9</v>
      </c>
      <c r="J10" s="11" t="str">
        <f t="shared" ref="J10:J56" si="2">IF(I10&gt;=9.5,"A+",IF(I10&gt;=8.5,"A",IF(I10&gt;=8,"B+",IF(I10&gt;=7,"B",IF(I10&gt;=6.5,"C+",IF(I10&gt;=5.5,"C",IF(I10&gt;=5,"D+",IF(I10&gt;=4,"D",IF(I10&lt;4,"F")))))))))</f>
        <v>C+</v>
      </c>
      <c r="K10" s="3" t="str">
        <f t="shared" ref="K10:K73" si="3">IF(J10="A+","4,0",IF(J10="A","3,8",IF(J10="B+","3,5",IF(J10="B","3,0",IF(J10="C+","2,5",IF(J10="C","2,0",IF(J10="D+","1,5",IF(J10="D","1,0","0,0"))))))))</f>
        <v>2,5</v>
      </c>
      <c r="L10" s="53">
        <v>6.7</v>
      </c>
      <c r="M10" s="11" t="str">
        <f t="shared" ref="M10:M55" si="4">IF(L10&gt;=9.5,"A+",IF(L10&gt;=8.5,"A",IF(L10&gt;=8,"B+",IF(L10&gt;=7,"B",IF(L10&gt;=6.5,"C+",IF(L10&gt;=5.5,"C",IF(L10&gt;=5,"D+",IF(L10&gt;=4,"D",IF(L10&lt;4,"F")))))))))</f>
        <v>C+</v>
      </c>
      <c r="N10" s="3" t="str">
        <f t="shared" ref="N10:N73" si="5">IF(M10="A+","4,0",IF(M10="A","3,8",IF(M10="B+","3,5",IF(M10="B","3,0",IF(M10="C+","2,5",IF(M10="C","2,0",IF(M10="D+","1,5",IF(M10="D","1,0","0,0"))))))))</f>
        <v>2,5</v>
      </c>
      <c r="O10" s="53">
        <v>7</v>
      </c>
      <c r="P10" s="11" t="str">
        <f t="shared" ref="P10:P56" si="6">IF(O10&gt;=9.5,"A+",IF(O10&gt;=8.5,"A",IF(O10&gt;=8,"B+",IF(O10&gt;=7,"B",IF(O10&gt;=6.5,"C+",IF(O10&gt;=5.5,"C",IF(O10&gt;=5,"D+",IF(O10&gt;=4,"D",IF(O10&lt;4,"F")))))))))</f>
        <v>B</v>
      </c>
      <c r="Q10" s="3" t="str">
        <f t="shared" ref="Q10:Q73" si="7">IF(P10="A+","4,0",IF(P10="A","3,8",IF(P10="B+","3,5",IF(P10="B","3,0",IF(P10="C+","2,5",IF(P10="C","2,0",IF(P10="D+","1,5",IF(P10="D","1,0","0,0"))))))))</f>
        <v>3,0</v>
      </c>
      <c r="R10" s="53">
        <v>6.6</v>
      </c>
      <c r="S10" s="11" t="str">
        <f t="shared" ref="S10:S56" si="8">IF(R10&gt;=9.5,"A+",IF(R10&gt;=8.5,"A",IF(R10&gt;=8,"B+",IF(R10&gt;=7,"B",IF(R10&gt;=6.5,"C+",IF(R10&gt;=5.5,"C",IF(R10&gt;=5,"D+",IF(R10&gt;=4,"D",IF(R10&lt;4,"F")))))))))</f>
        <v>C+</v>
      </c>
      <c r="T10" s="3" t="str">
        <f t="shared" ref="T10:T73" si="9">IF(S10="A+","4,0",IF(S10="A","3,8",IF(S10="B+","3,5",IF(S10="B","3,0",IF(S10="C+","2,5",IF(S10="C","2,0",IF(S10="D+","1,5",IF(S10="D","1,0","0,0"))))))))</f>
        <v>2,5</v>
      </c>
      <c r="U10" s="53">
        <v>5.4</v>
      </c>
      <c r="V10" s="11" t="str">
        <f t="shared" ref="V10:V56" si="10">IF(U10&gt;=9.5,"A+",IF(U10&gt;=8.5,"A",IF(U10&gt;=8,"B+",IF(U10&gt;=7,"B",IF(U10&gt;=6.5,"C+",IF(U10&gt;=5.5,"C",IF(U10&gt;=5,"D+",IF(U10&gt;=4,"D",IF(U10&lt;4,"F")))))))))</f>
        <v>D+</v>
      </c>
      <c r="W10" s="3" t="str">
        <f t="shared" ref="W10:W73" si="11">IF(V10="A+","4,0",IF(V10="A","3,8",IF(V10="B+","3,5",IF(V10="B","3,0",IF(V10="C+","2,5",IF(V10="C","2,0",IF(V10="D+","1,5",IF(V10="D","1,0","0,0"))))))))</f>
        <v>1,5</v>
      </c>
      <c r="X10" s="53">
        <v>8.1999999999999993</v>
      </c>
      <c r="Y10" s="11" t="str">
        <f t="shared" ref="Y10:Y56" si="12">IF(X10&gt;=9.5,"A+",IF(X10&gt;=8.5,"A",IF(X10&gt;=8,"B+",IF(X10&gt;=7,"B",IF(X10&gt;=6.5,"C+",IF(X10&gt;=5.5,"C",IF(X10&gt;=5,"D+",IF(X10&gt;=4,"D",IF(X10&lt;4,"F")))))))))</f>
        <v>B+</v>
      </c>
      <c r="Z10" s="3" t="str">
        <f t="shared" ref="Z10:Z73" si="13">IF(Y10="A+","4,0",IF(Y10="A","3,8",IF(Y10="B+","3,5",IF(Y10="B","3,0",IF(Y10="C+","2,5",IF(Y10="C","2,0",IF(Y10="D+","1,5",IF(Y10="D","1,0","0,0"))))))))</f>
        <v>3,5</v>
      </c>
      <c r="AA10" s="53">
        <v>8</v>
      </c>
      <c r="AB10" s="11" t="str">
        <f t="shared" ref="AB10:AB56" si="14">IF(AA10&gt;=9.5,"A+",IF(AA10&gt;=8.5,"A",IF(AA10&gt;=8,"B+",IF(AA10&gt;=7,"B",IF(AA10&gt;=6.5,"C+",IF(AA10&gt;=5.5,"C",IF(AA10&gt;=5,"D+",IF(AA10&gt;=4,"D",IF(AA10&lt;4,"F")))))))))</f>
        <v>B+</v>
      </c>
      <c r="AC10" s="3" t="str">
        <f t="shared" ref="AC10:AC73" si="15">IF(AB10="A+","4,0",IF(AB10="A","3,8",IF(AB10="B+","3,5",IF(AB10="B","3,0",IF(AB10="C+","2,5",IF(AB10="C","2,0",IF(AB10="D+","1,5",IF(AB10="D","1,0","0,0"))))))))</f>
        <v>3,5</v>
      </c>
      <c r="AD10" s="53">
        <v>6.7</v>
      </c>
      <c r="AE10" s="11" t="str">
        <f t="shared" ref="AE10:AE56" si="16">IF(AD10&gt;=9.5,"A+",IF(AD10&gt;=8.5,"A",IF(AD10&gt;=8,"B+",IF(AD10&gt;=7,"B",IF(AD10&gt;=6.5,"C+",IF(AD10&gt;=5.5,"C",IF(AD10&gt;=5,"D+",IF(AD10&gt;=4,"D",IF(AD10&lt;4,"F")))))))))</f>
        <v>C+</v>
      </c>
      <c r="AF10" s="3" t="str">
        <f t="shared" ref="AF10:AF73" si="17">IF(AE10="A+","4,0",IF(AE10="A","3,8",IF(AE10="B+","3,5",IF(AE10="B","3,0",IF(AE10="C+","2,5",IF(AE10="C","2,0",IF(AE10="D+","1,5",IF(AE10="D","1,0","0,0"))))))))</f>
        <v>2,5</v>
      </c>
      <c r="AG10" s="53">
        <v>7.6</v>
      </c>
      <c r="AH10" s="11" t="str">
        <f t="shared" ref="AH10:AH56" si="18">IF(AG10&gt;=9.5,"A+",IF(AG10&gt;=8.5,"A",IF(AG10&gt;=8,"B+",IF(AG10&gt;=7,"B",IF(AG10&gt;=6.5,"C+",IF(AG10&gt;=5.5,"C",IF(AG10&gt;=5,"D+",IF(AG10&gt;=4,"D",IF(AG10&lt;4,"F")))))))))</f>
        <v>B</v>
      </c>
      <c r="AI10" s="3" t="str">
        <f t="shared" ref="AI10:AI73" si="19">IF(AH10="A+","4,0",IF(AH10="A","3,8",IF(AH10="B+","3,5",IF(AH10="B","3,0",IF(AH10="C+","2,5",IF(AH10="C","2,0",IF(AH10="D+","1,5",IF(AH10="D","1,0","0,0"))))))))</f>
        <v>3,0</v>
      </c>
      <c r="AJ10" s="9">
        <f t="shared" ref="AJ10:AJ56" si="20">F10*$F$7+I10*$I$7+L10*$L$7+O10*$O$7+R10*$R$7+U10*$U$7+X10*$X$7+AA10*$AA$7+AD10*$AD$7+AG10*$AG$7</f>
        <v>162.69999999999999</v>
      </c>
      <c r="AK10" s="10">
        <f t="shared" ref="AK10:AK56" si="21">AJ10/$AJ$7</f>
        <v>7.0739130434782602</v>
      </c>
      <c r="AL10" s="9">
        <f t="shared" ref="AL10:AL56" si="22">H10*$F$7+K10*$I$7+N10*$L$7+Q10*$O$7+T10*$R$7+W10*$U$7+Z10*$X$7+AC10*$AA$7+AF10*$AD$7+AI10*$AG$7</f>
        <v>64</v>
      </c>
      <c r="AM10" s="10">
        <f t="shared" ref="AM10:AM56" si="23">AL10/$AJ$7</f>
        <v>2.7826086956521738</v>
      </c>
      <c r="AN10" t="str">
        <f>VLOOKUP(B10,Tổng!$B$7:$V$79,21,0)</f>
        <v>Đợt 1</v>
      </c>
    </row>
    <row r="11" spans="1:41">
      <c r="A11" s="1" t="s">
        <v>18</v>
      </c>
      <c r="B11" s="1" t="s">
        <v>25</v>
      </c>
      <c r="C11" s="2" t="s">
        <v>26</v>
      </c>
      <c r="D11" s="2" t="s">
        <v>27</v>
      </c>
      <c r="E11" s="1" t="s">
        <v>28</v>
      </c>
      <c r="F11" s="53">
        <v>7.4</v>
      </c>
      <c r="G11" s="11" t="str">
        <f t="shared" si="0"/>
        <v>B</v>
      </c>
      <c r="H11" s="3" t="str">
        <f t="shared" si="1"/>
        <v>3,0</v>
      </c>
      <c r="I11" s="53">
        <v>7.3</v>
      </c>
      <c r="J11" s="11" t="str">
        <f t="shared" si="2"/>
        <v>B</v>
      </c>
      <c r="K11" s="3" t="str">
        <f t="shared" si="3"/>
        <v>3,0</v>
      </c>
      <c r="L11" s="53">
        <v>7.1</v>
      </c>
      <c r="M11" s="11" t="str">
        <f t="shared" si="4"/>
        <v>B</v>
      </c>
      <c r="N11" s="3" t="str">
        <f t="shared" si="5"/>
        <v>3,0</v>
      </c>
      <c r="O11" s="53">
        <v>7</v>
      </c>
      <c r="P11" s="11" t="str">
        <f t="shared" si="6"/>
        <v>B</v>
      </c>
      <c r="Q11" s="3" t="str">
        <f t="shared" si="7"/>
        <v>3,0</v>
      </c>
      <c r="R11" s="53">
        <v>7.4</v>
      </c>
      <c r="S11" s="11" t="str">
        <f t="shared" si="8"/>
        <v>B</v>
      </c>
      <c r="T11" s="3" t="str">
        <f t="shared" si="9"/>
        <v>3,0</v>
      </c>
      <c r="U11" s="53">
        <v>5</v>
      </c>
      <c r="V11" s="11" t="str">
        <f t="shared" si="10"/>
        <v>D+</v>
      </c>
      <c r="W11" s="3" t="str">
        <f t="shared" si="11"/>
        <v>1,5</v>
      </c>
      <c r="X11" s="53">
        <v>8.1999999999999993</v>
      </c>
      <c r="Y11" s="11" t="str">
        <f t="shared" si="12"/>
        <v>B+</v>
      </c>
      <c r="Z11" s="3" t="str">
        <f t="shared" si="13"/>
        <v>3,5</v>
      </c>
      <c r="AA11" s="53">
        <v>8.6</v>
      </c>
      <c r="AB11" s="11" t="str">
        <f t="shared" si="14"/>
        <v>A</v>
      </c>
      <c r="AC11" s="3" t="str">
        <f t="shared" si="15"/>
        <v>3,8</v>
      </c>
      <c r="AD11" s="53">
        <v>6.7</v>
      </c>
      <c r="AE11" s="11" t="str">
        <f t="shared" si="16"/>
        <v>C+</v>
      </c>
      <c r="AF11" s="3" t="str">
        <f t="shared" si="17"/>
        <v>2,5</v>
      </c>
      <c r="AG11" s="53">
        <v>7.9</v>
      </c>
      <c r="AH11" s="11" t="str">
        <f t="shared" si="18"/>
        <v>B</v>
      </c>
      <c r="AI11" s="3" t="str">
        <f t="shared" si="19"/>
        <v>3,0</v>
      </c>
      <c r="AJ11" s="9">
        <f t="shared" si="20"/>
        <v>168.39999999999998</v>
      </c>
      <c r="AK11" s="10">
        <f t="shared" si="21"/>
        <v>7.3217391304347812</v>
      </c>
      <c r="AL11" s="9">
        <f t="shared" si="22"/>
        <v>67.900000000000006</v>
      </c>
      <c r="AM11" s="10">
        <f t="shared" si="23"/>
        <v>2.9521739130434783</v>
      </c>
      <c r="AN11" t="str">
        <f>VLOOKUP(B11,Tổng!$B$7:$V$79,21,0)</f>
        <v>Đợt 1</v>
      </c>
    </row>
    <row r="12" spans="1:41">
      <c r="A12" s="1" t="s">
        <v>19</v>
      </c>
      <c r="B12" s="1" t="s">
        <v>30</v>
      </c>
      <c r="C12" s="2" t="s">
        <v>31</v>
      </c>
      <c r="D12" s="2" t="s">
        <v>32</v>
      </c>
      <c r="E12" s="1" t="s">
        <v>33</v>
      </c>
      <c r="F12" s="53">
        <v>6.1</v>
      </c>
      <c r="G12" s="11" t="str">
        <f t="shared" si="0"/>
        <v>C</v>
      </c>
      <c r="H12" s="3" t="str">
        <f t="shared" si="1"/>
        <v>2,0</v>
      </c>
      <c r="I12" s="53">
        <v>7.4</v>
      </c>
      <c r="J12" s="11" t="str">
        <f t="shared" si="2"/>
        <v>B</v>
      </c>
      <c r="K12" s="3" t="str">
        <f t="shared" si="3"/>
        <v>3,0</v>
      </c>
      <c r="L12" s="53">
        <v>7.9</v>
      </c>
      <c r="M12" s="11" t="str">
        <f t="shared" si="4"/>
        <v>B</v>
      </c>
      <c r="N12" s="3" t="str">
        <f t="shared" si="5"/>
        <v>3,0</v>
      </c>
      <c r="O12" s="53">
        <v>7</v>
      </c>
      <c r="P12" s="11" t="str">
        <f t="shared" si="6"/>
        <v>B</v>
      </c>
      <c r="Q12" s="3" t="str">
        <f t="shared" si="7"/>
        <v>3,0</v>
      </c>
      <c r="R12" s="53">
        <v>6.6</v>
      </c>
      <c r="S12" s="11" t="str">
        <f t="shared" si="8"/>
        <v>C+</v>
      </c>
      <c r="T12" s="3" t="str">
        <f t="shared" si="9"/>
        <v>2,5</v>
      </c>
      <c r="U12" s="53">
        <v>5</v>
      </c>
      <c r="V12" s="11" t="str">
        <f t="shared" si="10"/>
        <v>D+</v>
      </c>
      <c r="W12" s="3" t="str">
        <f t="shared" si="11"/>
        <v>1,5</v>
      </c>
      <c r="X12" s="53">
        <v>8.1999999999999993</v>
      </c>
      <c r="Y12" s="11" t="str">
        <f t="shared" si="12"/>
        <v>B+</v>
      </c>
      <c r="Z12" s="3" t="str">
        <f t="shared" si="13"/>
        <v>3,5</v>
      </c>
      <c r="AA12" s="53">
        <v>8.6</v>
      </c>
      <c r="AB12" s="11" t="str">
        <f t="shared" si="14"/>
        <v>A</v>
      </c>
      <c r="AC12" s="3" t="str">
        <f t="shared" si="15"/>
        <v>3,8</v>
      </c>
      <c r="AD12" s="53">
        <v>6.4</v>
      </c>
      <c r="AE12" s="11" t="str">
        <f t="shared" si="16"/>
        <v>C</v>
      </c>
      <c r="AF12" s="3" t="str">
        <f t="shared" si="17"/>
        <v>2,0</v>
      </c>
      <c r="AG12" s="53">
        <v>7.8</v>
      </c>
      <c r="AH12" s="11" t="str">
        <f t="shared" si="18"/>
        <v>B</v>
      </c>
      <c r="AI12" s="3" t="str">
        <f t="shared" si="19"/>
        <v>3,0</v>
      </c>
      <c r="AJ12" s="9">
        <f t="shared" si="20"/>
        <v>164.8</v>
      </c>
      <c r="AK12" s="10">
        <f t="shared" si="21"/>
        <v>7.1652173913043482</v>
      </c>
      <c r="AL12" s="9">
        <f t="shared" si="22"/>
        <v>63.4</v>
      </c>
      <c r="AM12" s="10">
        <f t="shared" si="23"/>
        <v>2.7565217391304349</v>
      </c>
      <c r="AN12" t="str">
        <f>VLOOKUP(B12,Tổng!$B$7:$V$79,21,0)</f>
        <v>Đợt 1</v>
      </c>
    </row>
    <row r="13" spans="1:41">
      <c r="A13" s="1" t="s">
        <v>24</v>
      </c>
      <c r="B13" s="1" t="s">
        <v>35</v>
      </c>
      <c r="C13" s="2" t="s">
        <v>36</v>
      </c>
      <c r="D13" s="2" t="s">
        <v>37</v>
      </c>
      <c r="E13" s="1" t="s">
        <v>38</v>
      </c>
      <c r="F13" s="53">
        <v>7.1</v>
      </c>
      <c r="G13" s="11" t="str">
        <f t="shared" si="0"/>
        <v>B</v>
      </c>
      <c r="H13" s="3" t="str">
        <f t="shared" si="1"/>
        <v>3,0</v>
      </c>
      <c r="I13" s="53">
        <v>7.7</v>
      </c>
      <c r="J13" s="11" t="str">
        <f t="shared" si="2"/>
        <v>B</v>
      </c>
      <c r="K13" s="3" t="str">
        <f t="shared" si="3"/>
        <v>3,0</v>
      </c>
      <c r="L13" s="53">
        <v>8.1999999999999993</v>
      </c>
      <c r="M13" s="11" t="str">
        <f t="shared" si="4"/>
        <v>B+</v>
      </c>
      <c r="N13" s="3" t="str">
        <f t="shared" si="5"/>
        <v>3,5</v>
      </c>
      <c r="O13" s="53">
        <v>7.6</v>
      </c>
      <c r="P13" s="11" t="str">
        <f t="shared" si="6"/>
        <v>B</v>
      </c>
      <c r="Q13" s="3" t="str">
        <f t="shared" si="7"/>
        <v>3,0</v>
      </c>
      <c r="R13" s="53">
        <v>5.4</v>
      </c>
      <c r="S13" s="11" t="str">
        <f t="shared" si="8"/>
        <v>D+</v>
      </c>
      <c r="T13" s="3" t="str">
        <f t="shared" si="9"/>
        <v>1,5</v>
      </c>
      <c r="U13" s="53">
        <v>7.5</v>
      </c>
      <c r="V13" s="11" t="str">
        <f t="shared" si="10"/>
        <v>B</v>
      </c>
      <c r="W13" s="3" t="str">
        <f t="shared" si="11"/>
        <v>3,0</v>
      </c>
      <c r="X13" s="53">
        <v>8.1999999999999993</v>
      </c>
      <c r="Y13" s="11" t="str">
        <f t="shared" si="12"/>
        <v>B+</v>
      </c>
      <c r="Z13" s="3" t="str">
        <f t="shared" si="13"/>
        <v>3,5</v>
      </c>
      <c r="AA13" s="53">
        <v>8</v>
      </c>
      <c r="AB13" s="11" t="str">
        <f t="shared" si="14"/>
        <v>B+</v>
      </c>
      <c r="AC13" s="3" t="str">
        <f t="shared" si="15"/>
        <v>3,5</v>
      </c>
      <c r="AD13" s="53">
        <v>6.6</v>
      </c>
      <c r="AE13" s="11" t="str">
        <f t="shared" si="16"/>
        <v>C+</v>
      </c>
      <c r="AF13" s="3" t="str">
        <f t="shared" si="17"/>
        <v>2,5</v>
      </c>
      <c r="AG13" s="53">
        <v>7.8</v>
      </c>
      <c r="AH13" s="11" t="str">
        <f t="shared" si="18"/>
        <v>B</v>
      </c>
      <c r="AI13" s="3" t="str">
        <f t="shared" si="19"/>
        <v>3,0</v>
      </c>
      <c r="AJ13" s="9">
        <f t="shared" si="20"/>
        <v>170.6</v>
      </c>
      <c r="AK13" s="10">
        <f t="shared" si="21"/>
        <v>7.4173913043478255</v>
      </c>
      <c r="AL13" s="9">
        <f t="shared" si="22"/>
        <v>68</v>
      </c>
      <c r="AM13" s="10">
        <f t="shared" si="23"/>
        <v>2.9565217391304346</v>
      </c>
      <c r="AN13" t="str">
        <f>VLOOKUP(B13,Tổng!$B$7:$V$79,21,0)</f>
        <v>Đợt 1</v>
      </c>
    </row>
    <row r="14" spans="1:41">
      <c r="A14" s="1" t="s">
        <v>29</v>
      </c>
      <c r="B14" s="1" t="s">
        <v>40</v>
      </c>
      <c r="C14" s="2" t="s">
        <v>41</v>
      </c>
      <c r="D14" s="2" t="s">
        <v>42</v>
      </c>
      <c r="E14" s="1" t="s">
        <v>43</v>
      </c>
      <c r="F14" s="53">
        <v>6.5</v>
      </c>
      <c r="G14" s="11" t="str">
        <f t="shared" si="0"/>
        <v>C+</v>
      </c>
      <c r="H14" s="3" t="str">
        <f t="shared" si="1"/>
        <v>2,5</v>
      </c>
      <c r="I14" s="53">
        <v>7</v>
      </c>
      <c r="J14" s="11" t="str">
        <f t="shared" si="2"/>
        <v>B</v>
      </c>
      <c r="K14" s="3" t="str">
        <f t="shared" si="3"/>
        <v>3,0</v>
      </c>
      <c r="L14" s="53">
        <v>7.3</v>
      </c>
      <c r="M14" s="11" t="str">
        <f t="shared" si="4"/>
        <v>B</v>
      </c>
      <c r="N14" s="3" t="str">
        <f t="shared" si="5"/>
        <v>3,0</v>
      </c>
      <c r="O14" s="53">
        <v>7</v>
      </c>
      <c r="P14" s="11" t="str">
        <f t="shared" si="6"/>
        <v>B</v>
      </c>
      <c r="Q14" s="3" t="str">
        <f t="shared" si="7"/>
        <v>3,0</v>
      </c>
      <c r="R14" s="53">
        <v>7</v>
      </c>
      <c r="S14" s="11" t="str">
        <f t="shared" si="8"/>
        <v>B</v>
      </c>
      <c r="T14" s="3" t="str">
        <f t="shared" si="9"/>
        <v>3,0</v>
      </c>
      <c r="U14" s="53">
        <v>5.4</v>
      </c>
      <c r="V14" s="11" t="str">
        <f t="shared" si="10"/>
        <v>D+</v>
      </c>
      <c r="W14" s="3" t="str">
        <f t="shared" si="11"/>
        <v>1,5</v>
      </c>
      <c r="X14" s="53">
        <v>7</v>
      </c>
      <c r="Y14" s="11" t="str">
        <f t="shared" si="12"/>
        <v>B</v>
      </c>
      <c r="Z14" s="3" t="str">
        <f t="shared" si="13"/>
        <v>3,0</v>
      </c>
      <c r="AA14" s="53">
        <v>8.6</v>
      </c>
      <c r="AB14" s="11" t="str">
        <f t="shared" si="14"/>
        <v>A</v>
      </c>
      <c r="AC14" s="3" t="str">
        <f t="shared" si="15"/>
        <v>3,8</v>
      </c>
      <c r="AD14" s="53">
        <v>6.4</v>
      </c>
      <c r="AE14" s="11" t="str">
        <f t="shared" si="16"/>
        <v>C</v>
      </c>
      <c r="AF14" s="3" t="str">
        <f t="shared" si="17"/>
        <v>2,0</v>
      </c>
      <c r="AG14" s="53">
        <v>4.8</v>
      </c>
      <c r="AH14" s="11" t="str">
        <f t="shared" si="18"/>
        <v>D</v>
      </c>
      <c r="AI14" s="3" t="str">
        <f t="shared" si="19"/>
        <v>1,0</v>
      </c>
      <c r="AJ14" s="9">
        <f t="shared" si="20"/>
        <v>153.79999999999998</v>
      </c>
      <c r="AK14" s="10">
        <f t="shared" si="21"/>
        <v>6.6869565217391296</v>
      </c>
      <c r="AL14" s="9">
        <f t="shared" si="22"/>
        <v>58.4</v>
      </c>
      <c r="AM14" s="10">
        <f t="shared" si="23"/>
        <v>2.5391304347826087</v>
      </c>
      <c r="AN14">
        <f>VLOOKUP(B14,Tổng!$B$7:$V$79,21,0)</f>
        <v>0</v>
      </c>
    </row>
    <row r="15" spans="1:41">
      <c r="A15" s="1" t="s">
        <v>34</v>
      </c>
      <c r="B15" s="1" t="s">
        <v>45</v>
      </c>
      <c r="C15" s="2" t="s">
        <v>46</v>
      </c>
      <c r="D15" s="2" t="s">
        <v>42</v>
      </c>
      <c r="E15" s="1" t="s">
        <v>47</v>
      </c>
      <c r="F15" s="53">
        <v>4.7</v>
      </c>
      <c r="G15" s="11" t="str">
        <f t="shared" si="0"/>
        <v>D</v>
      </c>
      <c r="H15" s="3" t="str">
        <f t="shared" si="1"/>
        <v>1,0</v>
      </c>
      <c r="I15" s="53">
        <v>7.7</v>
      </c>
      <c r="J15" s="11" t="str">
        <f t="shared" si="2"/>
        <v>B</v>
      </c>
      <c r="K15" s="3" t="str">
        <f t="shared" si="3"/>
        <v>3,0</v>
      </c>
      <c r="L15" s="53">
        <v>7.3</v>
      </c>
      <c r="M15" s="11" t="str">
        <f t="shared" si="4"/>
        <v>B</v>
      </c>
      <c r="N15" s="3" t="str">
        <f t="shared" si="5"/>
        <v>3,0</v>
      </c>
      <c r="O15" s="53">
        <v>7.6</v>
      </c>
      <c r="P15" s="11" t="str">
        <f t="shared" si="6"/>
        <v>B</v>
      </c>
      <c r="Q15" s="3" t="str">
        <f t="shared" si="7"/>
        <v>3,0</v>
      </c>
      <c r="R15" s="53">
        <v>6.7</v>
      </c>
      <c r="S15" s="11" t="str">
        <f t="shared" si="8"/>
        <v>C+</v>
      </c>
      <c r="T15" s="3" t="str">
        <f t="shared" si="9"/>
        <v>2,5</v>
      </c>
      <c r="U15" s="53">
        <v>5.0999999999999996</v>
      </c>
      <c r="V15" s="11" t="str">
        <f t="shared" si="10"/>
        <v>D+</v>
      </c>
      <c r="W15" s="3" t="str">
        <f t="shared" si="11"/>
        <v>1,5</v>
      </c>
      <c r="X15" s="53">
        <v>6.6</v>
      </c>
      <c r="Y15" s="11" t="str">
        <f t="shared" si="12"/>
        <v>C+</v>
      </c>
      <c r="Z15" s="3" t="str">
        <f t="shared" si="13"/>
        <v>2,5</v>
      </c>
      <c r="AA15" s="53">
        <v>8</v>
      </c>
      <c r="AB15" s="11" t="str">
        <f t="shared" si="14"/>
        <v>B+</v>
      </c>
      <c r="AC15" s="3" t="str">
        <f t="shared" si="15"/>
        <v>3,5</v>
      </c>
      <c r="AD15" s="53">
        <v>6.1</v>
      </c>
      <c r="AE15" s="11" t="str">
        <f t="shared" si="16"/>
        <v>C</v>
      </c>
      <c r="AF15" s="3" t="str">
        <f t="shared" si="17"/>
        <v>2,0</v>
      </c>
      <c r="AG15" s="53">
        <v>7.8</v>
      </c>
      <c r="AH15" s="11" t="str">
        <f t="shared" si="18"/>
        <v>B</v>
      </c>
      <c r="AI15" s="3" t="str">
        <f t="shared" si="19"/>
        <v>3,0</v>
      </c>
      <c r="AJ15" s="9">
        <f t="shared" si="20"/>
        <v>157.1</v>
      </c>
      <c r="AK15" s="10">
        <f t="shared" si="21"/>
        <v>6.8304347826086955</v>
      </c>
      <c r="AL15" s="9">
        <f t="shared" si="22"/>
        <v>58.5</v>
      </c>
      <c r="AM15" s="10">
        <f t="shared" si="23"/>
        <v>2.5434782608695654</v>
      </c>
      <c r="AN15">
        <f>VLOOKUP(B15,Tổng!$B$7:$V$79,21,0)</f>
        <v>0</v>
      </c>
    </row>
    <row r="16" spans="1:41">
      <c r="A16" s="1" t="s">
        <v>39</v>
      </c>
      <c r="B16" s="1" t="s">
        <v>50</v>
      </c>
      <c r="C16" s="2" t="s">
        <v>51</v>
      </c>
      <c r="D16" s="2" t="s">
        <v>52</v>
      </c>
      <c r="E16" s="1" t="s">
        <v>53</v>
      </c>
      <c r="F16" s="53">
        <v>5</v>
      </c>
      <c r="G16" s="11" t="str">
        <f t="shared" si="0"/>
        <v>D+</v>
      </c>
      <c r="H16" s="3" t="str">
        <f t="shared" si="1"/>
        <v>1,5</v>
      </c>
      <c r="I16" s="53">
        <v>7.9</v>
      </c>
      <c r="J16" s="11" t="str">
        <f t="shared" si="2"/>
        <v>B</v>
      </c>
      <c r="K16" s="3" t="str">
        <f t="shared" si="3"/>
        <v>3,0</v>
      </c>
      <c r="L16" s="53">
        <v>8.1999999999999993</v>
      </c>
      <c r="M16" s="11" t="str">
        <f t="shared" si="4"/>
        <v>B+</v>
      </c>
      <c r="N16" s="3" t="str">
        <f t="shared" si="5"/>
        <v>3,5</v>
      </c>
      <c r="O16" s="53">
        <v>6.4</v>
      </c>
      <c r="P16" s="11" t="str">
        <f t="shared" si="6"/>
        <v>C</v>
      </c>
      <c r="Q16" s="3" t="str">
        <f t="shared" si="7"/>
        <v>2,0</v>
      </c>
      <c r="R16" s="53">
        <v>6.6</v>
      </c>
      <c r="S16" s="11" t="str">
        <f t="shared" si="8"/>
        <v>C+</v>
      </c>
      <c r="T16" s="3" t="str">
        <f t="shared" si="9"/>
        <v>2,5</v>
      </c>
      <c r="U16" s="54">
        <v>3.9</v>
      </c>
      <c r="V16" s="48" t="str">
        <f t="shared" si="10"/>
        <v>F</v>
      </c>
      <c r="W16" s="3" t="str">
        <f t="shared" si="11"/>
        <v>0,0</v>
      </c>
      <c r="X16" s="53">
        <v>7.8</v>
      </c>
      <c r="Y16" s="11" t="str">
        <f t="shared" si="12"/>
        <v>B</v>
      </c>
      <c r="Z16" s="3" t="str">
        <f t="shared" si="13"/>
        <v>3,0</v>
      </c>
      <c r="AA16" s="53">
        <v>8</v>
      </c>
      <c r="AB16" s="11" t="str">
        <f t="shared" si="14"/>
        <v>B+</v>
      </c>
      <c r="AC16" s="3" t="str">
        <f t="shared" si="15"/>
        <v>3,5</v>
      </c>
      <c r="AD16" s="53">
        <v>6.7</v>
      </c>
      <c r="AE16" s="11" t="str">
        <f t="shared" si="16"/>
        <v>C+</v>
      </c>
      <c r="AF16" s="3" t="str">
        <f t="shared" si="17"/>
        <v>2,5</v>
      </c>
      <c r="AG16" s="53">
        <v>7.4</v>
      </c>
      <c r="AH16" s="11" t="str">
        <f t="shared" si="18"/>
        <v>B</v>
      </c>
      <c r="AI16" s="3" t="str">
        <f t="shared" si="19"/>
        <v>3,0</v>
      </c>
      <c r="AJ16" s="9">
        <f t="shared" si="20"/>
        <v>157.89999999999998</v>
      </c>
      <c r="AK16" s="10">
        <f t="shared" si="21"/>
        <v>6.8652173913043466</v>
      </c>
      <c r="AL16" s="9">
        <f t="shared" si="22"/>
        <v>58</v>
      </c>
      <c r="AM16" s="10">
        <f t="shared" si="23"/>
        <v>2.5217391304347827</v>
      </c>
      <c r="AN16">
        <f>VLOOKUP(B16,Tổng!$B$7:$V$79,21,0)</f>
        <v>0</v>
      </c>
      <c r="AO16" t="s">
        <v>407</v>
      </c>
    </row>
    <row r="17" spans="1:40">
      <c r="A17" s="1" t="s">
        <v>44</v>
      </c>
      <c r="B17" s="1" t="s">
        <v>56</v>
      </c>
      <c r="C17" s="2" t="s">
        <v>57</v>
      </c>
      <c r="D17" s="2" t="s">
        <v>58</v>
      </c>
      <c r="E17" s="1" t="s">
        <v>59</v>
      </c>
      <c r="F17" s="53">
        <v>7.1</v>
      </c>
      <c r="G17" s="11" t="str">
        <f t="shared" si="0"/>
        <v>B</v>
      </c>
      <c r="H17" s="3" t="str">
        <f t="shared" si="1"/>
        <v>3,0</v>
      </c>
      <c r="I17" s="53">
        <v>7.6</v>
      </c>
      <c r="J17" s="11" t="str">
        <f t="shared" si="2"/>
        <v>B</v>
      </c>
      <c r="K17" s="3" t="str">
        <f t="shared" si="3"/>
        <v>3,0</v>
      </c>
      <c r="L17" s="53">
        <v>8</v>
      </c>
      <c r="M17" s="11" t="str">
        <f t="shared" si="4"/>
        <v>B+</v>
      </c>
      <c r="N17" s="3" t="str">
        <f t="shared" si="5"/>
        <v>3,5</v>
      </c>
      <c r="O17" s="53">
        <v>6.4</v>
      </c>
      <c r="P17" s="11" t="str">
        <f t="shared" si="6"/>
        <v>C</v>
      </c>
      <c r="Q17" s="3" t="str">
        <f t="shared" si="7"/>
        <v>2,0</v>
      </c>
      <c r="R17" s="53">
        <v>6.7</v>
      </c>
      <c r="S17" s="11" t="str">
        <f t="shared" si="8"/>
        <v>C+</v>
      </c>
      <c r="T17" s="3" t="str">
        <f t="shared" si="9"/>
        <v>2,5</v>
      </c>
      <c r="U17" s="53">
        <v>6.4</v>
      </c>
      <c r="V17" s="11" t="str">
        <f t="shared" si="10"/>
        <v>C</v>
      </c>
      <c r="W17" s="3" t="str">
        <f t="shared" si="11"/>
        <v>2,0</v>
      </c>
      <c r="X17" s="53">
        <v>8.1999999999999993</v>
      </c>
      <c r="Y17" s="11" t="str">
        <f t="shared" si="12"/>
        <v>B+</v>
      </c>
      <c r="Z17" s="3" t="str">
        <f t="shared" si="13"/>
        <v>3,5</v>
      </c>
      <c r="AA17" s="53">
        <v>8.6</v>
      </c>
      <c r="AB17" s="11" t="str">
        <f t="shared" si="14"/>
        <v>A</v>
      </c>
      <c r="AC17" s="3" t="str">
        <f t="shared" si="15"/>
        <v>3,8</v>
      </c>
      <c r="AD17" s="53">
        <v>6.7</v>
      </c>
      <c r="AE17" s="11" t="str">
        <f t="shared" si="16"/>
        <v>C+</v>
      </c>
      <c r="AF17" s="3" t="str">
        <f t="shared" si="17"/>
        <v>2,5</v>
      </c>
      <c r="AG17" s="53">
        <v>8</v>
      </c>
      <c r="AH17" s="11" t="str">
        <f t="shared" si="18"/>
        <v>B+</v>
      </c>
      <c r="AI17" s="3" t="str">
        <f t="shared" si="19"/>
        <v>3,5</v>
      </c>
      <c r="AJ17" s="9">
        <f t="shared" si="20"/>
        <v>170.70000000000002</v>
      </c>
      <c r="AK17" s="10">
        <f t="shared" si="21"/>
        <v>7.4217391304347835</v>
      </c>
      <c r="AL17" s="9">
        <f t="shared" si="22"/>
        <v>68.400000000000006</v>
      </c>
      <c r="AM17" s="10">
        <f t="shared" si="23"/>
        <v>2.973913043478261</v>
      </c>
      <c r="AN17" t="str">
        <f>VLOOKUP(B17,Tổng!$B$7:$V$79,21,0)</f>
        <v>Đợt 1</v>
      </c>
    </row>
    <row r="18" spans="1:40">
      <c r="A18" s="1" t="s">
        <v>48</v>
      </c>
      <c r="B18" s="1" t="s">
        <v>65</v>
      </c>
      <c r="C18" s="2" t="s">
        <v>36</v>
      </c>
      <c r="D18" s="2" t="s">
        <v>63</v>
      </c>
      <c r="E18" s="1" t="s">
        <v>66</v>
      </c>
      <c r="F18" s="53">
        <v>8</v>
      </c>
      <c r="G18" s="11" t="str">
        <f t="shared" si="0"/>
        <v>B+</v>
      </c>
      <c r="H18" s="3" t="str">
        <f t="shared" si="1"/>
        <v>3,5</v>
      </c>
      <c r="I18" s="53">
        <v>7.3</v>
      </c>
      <c r="J18" s="11" t="str">
        <f t="shared" si="2"/>
        <v>B</v>
      </c>
      <c r="K18" s="3" t="str">
        <f t="shared" si="3"/>
        <v>3,0</v>
      </c>
      <c r="L18" s="53">
        <v>7.6</v>
      </c>
      <c r="M18" s="11" t="str">
        <f t="shared" si="4"/>
        <v>B</v>
      </c>
      <c r="N18" s="3" t="str">
        <f t="shared" si="5"/>
        <v>3,0</v>
      </c>
      <c r="O18" s="53">
        <v>7</v>
      </c>
      <c r="P18" s="11" t="str">
        <f t="shared" si="6"/>
        <v>B</v>
      </c>
      <c r="Q18" s="3" t="str">
        <f t="shared" si="7"/>
        <v>3,0</v>
      </c>
      <c r="R18" s="53">
        <v>7.6</v>
      </c>
      <c r="S18" s="11" t="str">
        <f t="shared" si="8"/>
        <v>B</v>
      </c>
      <c r="T18" s="3" t="str">
        <f t="shared" si="9"/>
        <v>3,0</v>
      </c>
      <c r="U18" s="53">
        <v>7.5</v>
      </c>
      <c r="V18" s="11" t="str">
        <f t="shared" si="10"/>
        <v>B</v>
      </c>
      <c r="W18" s="3" t="str">
        <f t="shared" si="11"/>
        <v>3,0</v>
      </c>
      <c r="X18" s="53">
        <v>7.6</v>
      </c>
      <c r="Y18" s="11" t="str">
        <f t="shared" si="12"/>
        <v>B</v>
      </c>
      <c r="Z18" s="3" t="str">
        <f t="shared" si="13"/>
        <v>3,0</v>
      </c>
      <c r="AA18" s="53">
        <v>8.6</v>
      </c>
      <c r="AB18" s="11" t="str">
        <f t="shared" si="14"/>
        <v>A</v>
      </c>
      <c r="AC18" s="3" t="str">
        <f t="shared" si="15"/>
        <v>3,8</v>
      </c>
      <c r="AD18" s="53">
        <v>6.7</v>
      </c>
      <c r="AE18" s="11" t="str">
        <f t="shared" si="16"/>
        <v>C+</v>
      </c>
      <c r="AF18" s="3" t="str">
        <f t="shared" si="17"/>
        <v>2,5</v>
      </c>
      <c r="AG18" s="53">
        <v>7.3</v>
      </c>
      <c r="AH18" s="11" t="str">
        <f t="shared" si="18"/>
        <v>B</v>
      </c>
      <c r="AI18" s="3" t="str">
        <f t="shared" si="19"/>
        <v>3,0</v>
      </c>
      <c r="AJ18" s="9">
        <f t="shared" si="20"/>
        <v>173</v>
      </c>
      <c r="AK18" s="10">
        <f t="shared" si="21"/>
        <v>7.5217391304347823</v>
      </c>
      <c r="AL18" s="9">
        <f t="shared" si="22"/>
        <v>70.900000000000006</v>
      </c>
      <c r="AM18" s="10">
        <f t="shared" si="23"/>
        <v>3.0826086956521741</v>
      </c>
      <c r="AN18" t="str">
        <f>VLOOKUP(B18,Tổng!$B$7:$V$79,21,0)</f>
        <v>Đợt 1</v>
      </c>
    </row>
    <row r="19" spans="1:40">
      <c r="A19" s="1" t="s">
        <v>49</v>
      </c>
      <c r="B19" s="1" t="s">
        <v>68</v>
      </c>
      <c r="C19" s="2" t="s">
        <v>69</v>
      </c>
      <c r="D19" s="2" t="s">
        <v>70</v>
      </c>
      <c r="E19" s="1" t="s">
        <v>71</v>
      </c>
      <c r="F19" s="53">
        <v>6.7</v>
      </c>
      <c r="G19" s="11" t="str">
        <f t="shared" si="0"/>
        <v>C+</v>
      </c>
      <c r="H19" s="3" t="str">
        <f t="shared" si="1"/>
        <v>2,5</v>
      </c>
      <c r="I19" s="53">
        <v>7.1</v>
      </c>
      <c r="J19" s="11" t="str">
        <f t="shared" si="2"/>
        <v>B</v>
      </c>
      <c r="K19" s="3" t="str">
        <f t="shared" si="3"/>
        <v>3,0</v>
      </c>
      <c r="L19" s="53">
        <v>7</v>
      </c>
      <c r="M19" s="11" t="str">
        <f t="shared" si="4"/>
        <v>B</v>
      </c>
      <c r="N19" s="3" t="str">
        <f t="shared" si="5"/>
        <v>3,0</v>
      </c>
      <c r="O19" s="53">
        <v>6.4</v>
      </c>
      <c r="P19" s="11" t="str">
        <f t="shared" si="6"/>
        <v>C</v>
      </c>
      <c r="Q19" s="3" t="str">
        <f t="shared" si="7"/>
        <v>2,0</v>
      </c>
      <c r="R19" s="53">
        <v>6.2</v>
      </c>
      <c r="S19" s="11" t="str">
        <f t="shared" si="8"/>
        <v>C</v>
      </c>
      <c r="T19" s="3" t="str">
        <f t="shared" si="9"/>
        <v>2,0</v>
      </c>
      <c r="U19" s="53">
        <v>7.5</v>
      </c>
      <c r="V19" s="11" t="str">
        <f t="shared" si="10"/>
        <v>B</v>
      </c>
      <c r="W19" s="3" t="str">
        <f t="shared" si="11"/>
        <v>3,0</v>
      </c>
      <c r="X19" s="53">
        <v>7.6</v>
      </c>
      <c r="Y19" s="11" t="str">
        <f t="shared" si="12"/>
        <v>B</v>
      </c>
      <c r="Z19" s="3" t="str">
        <f t="shared" si="13"/>
        <v>3,0</v>
      </c>
      <c r="AA19" s="53">
        <v>8</v>
      </c>
      <c r="AB19" s="11" t="str">
        <f t="shared" si="14"/>
        <v>B+</v>
      </c>
      <c r="AC19" s="3" t="str">
        <f t="shared" si="15"/>
        <v>3,5</v>
      </c>
      <c r="AD19" s="53">
        <v>7.1</v>
      </c>
      <c r="AE19" s="11" t="str">
        <f t="shared" si="16"/>
        <v>B</v>
      </c>
      <c r="AF19" s="3" t="str">
        <f t="shared" si="17"/>
        <v>3,0</v>
      </c>
      <c r="AG19" s="53">
        <v>7.1</v>
      </c>
      <c r="AH19" s="11" t="str">
        <f t="shared" si="18"/>
        <v>B</v>
      </c>
      <c r="AI19" s="3" t="str">
        <f t="shared" si="19"/>
        <v>3,0</v>
      </c>
      <c r="AJ19" s="9">
        <f t="shared" si="20"/>
        <v>163.60000000000002</v>
      </c>
      <c r="AK19" s="10">
        <f t="shared" si="21"/>
        <v>7.1130434782608702</v>
      </c>
      <c r="AL19" s="9">
        <f t="shared" si="22"/>
        <v>65.5</v>
      </c>
      <c r="AM19" s="10">
        <f t="shared" si="23"/>
        <v>2.847826086956522</v>
      </c>
      <c r="AN19" t="str">
        <f>VLOOKUP(B19,Tổng!$B$7:$V$79,21,0)</f>
        <v>Đợt 1</v>
      </c>
    </row>
    <row r="20" spans="1:40">
      <c r="A20" s="1" t="s">
        <v>54</v>
      </c>
      <c r="B20" s="1" t="s">
        <v>75</v>
      </c>
      <c r="C20" s="2" t="s">
        <v>76</v>
      </c>
      <c r="D20" s="2" t="s">
        <v>73</v>
      </c>
      <c r="E20" s="1" t="s">
        <v>77</v>
      </c>
      <c r="F20" s="53">
        <v>7.1</v>
      </c>
      <c r="G20" s="11" t="str">
        <f t="shared" si="0"/>
        <v>B</v>
      </c>
      <c r="H20" s="3" t="str">
        <f t="shared" si="1"/>
        <v>3,0</v>
      </c>
      <c r="I20" s="53">
        <v>7.2</v>
      </c>
      <c r="J20" s="11" t="str">
        <f t="shared" si="2"/>
        <v>B</v>
      </c>
      <c r="K20" s="3" t="str">
        <f t="shared" si="3"/>
        <v>3,0</v>
      </c>
      <c r="L20" s="53">
        <v>7.9</v>
      </c>
      <c r="M20" s="11" t="str">
        <f t="shared" si="4"/>
        <v>B</v>
      </c>
      <c r="N20" s="3" t="str">
        <f t="shared" si="5"/>
        <v>3,0</v>
      </c>
      <c r="O20" s="53">
        <v>7.6</v>
      </c>
      <c r="P20" s="11" t="str">
        <f t="shared" si="6"/>
        <v>B</v>
      </c>
      <c r="Q20" s="3" t="str">
        <f t="shared" si="7"/>
        <v>3,0</v>
      </c>
      <c r="R20" s="53">
        <v>7.4</v>
      </c>
      <c r="S20" s="11" t="str">
        <f t="shared" si="8"/>
        <v>B</v>
      </c>
      <c r="T20" s="3" t="str">
        <f t="shared" si="9"/>
        <v>3,0</v>
      </c>
      <c r="U20" s="53">
        <v>6.7</v>
      </c>
      <c r="V20" s="11" t="str">
        <f t="shared" si="10"/>
        <v>C+</v>
      </c>
      <c r="W20" s="3" t="str">
        <f t="shared" si="11"/>
        <v>2,5</v>
      </c>
      <c r="X20" s="53">
        <v>8.1999999999999993</v>
      </c>
      <c r="Y20" s="11" t="str">
        <f t="shared" si="12"/>
        <v>B+</v>
      </c>
      <c r="Z20" s="3" t="str">
        <f t="shared" si="13"/>
        <v>3,5</v>
      </c>
      <c r="AA20" s="53">
        <v>8.6</v>
      </c>
      <c r="AB20" s="11" t="str">
        <f t="shared" si="14"/>
        <v>A</v>
      </c>
      <c r="AC20" s="3" t="str">
        <f t="shared" si="15"/>
        <v>3,8</v>
      </c>
      <c r="AD20" s="53">
        <v>6.3</v>
      </c>
      <c r="AE20" s="11" t="str">
        <f t="shared" si="16"/>
        <v>C</v>
      </c>
      <c r="AF20" s="3" t="str">
        <f t="shared" si="17"/>
        <v>2,0</v>
      </c>
      <c r="AG20" s="53">
        <v>7.6</v>
      </c>
      <c r="AH20" s="11" t="str">
        <f t="shared" si="18"/>
        <v>B</v>
      </c>
      <c r="AI20" s="3" t="str">
        <f t="shared" si="19"/>
        <v>3,0</v>
      </c>
      <c r="AJ20" s="9">
        <f t="shared" si="20"/>
        <v>171.7</v>
      </c>
      <c r="AK20" s="10">
        <f t="shared" si="21"/>
        <v>7.4652173913043471</v>
      </c>
      <c r="AL20" s="9">
        <f t="shared" si="22"/>
        <v>68.400000000000006</v>
      </c>
      <c r="AM20" s="10">
        <f t="shared" si="23"/>
        <v>2.973913043478261</v>
      </c>
      <c r="AN20" t="str">
        <f>VLOOKUP(B20,Tổng!$B$7:$V$79,21,0)</f>
        <v>Đợt 1</v>
      </c>
    </row>
    <row r="21" spans="1:40">
      <c r="A21" s="1" t="s">
        <v>55</v>
      </c>
      <c r="B21" s="1" t="s">
        <v>79</v>
      </c>
      <c r="C21" s="2" t="s">
        <v>80</v>
      </c>
      <c r="D21" s="2" t="s">
        <v>81</v>
      </c>
      <c r="E21" s="1" t="s">
        <v>82</v>
      </c>
      <c r="F21" s="53">
        <v>7.4</v>
      </c>
      <c r="G21" s="11" t="str">
        <f t="shared" si="0"/>
        <v>B</v>
      </c>
      <c r="H21" s="3" t="str">
        <f t="shared" si="1"/>
        <v>3,0</v>
      </c>
      <c r="I21" s="53">
        <v>7.9</v>
      </c>
      <c r="J21" s="11" t="str">
        <f t="shared" si="2"/>
        <v>B</v>
      </c>
      <c r="K21" s="3" t="str">
        <f t="shared" si="3"/>
        <v>3,0</v>
      </c>
      <c r="L21" s="53">
        <v>7.6</v>
      </c>
      <c r="M21" s="11" t="str">
        <f t="shared" si="4"/>
        <v>B</v>
      </c>
      <c r="N21" s="3" t="str">
        <f t="shared" si="5"/>
        <v>3,0</v>
      </c>
      <c r="O21" s="53">
        <v>6.4</v>
      </c>
      <c r="P21" s="11" t="str">
        <f t="shared" si="6"/>
        <v>C</v>
      </c>
      <c r="Q21" s="3" t="str">
        <f t="shared" si="7"/>
        <v>2,0</v>
      </c>
      <c r="R21" s="53">
        <v>7</v>
      </c>
      <c r="S21" s="11" t="str">
        <f t="shared" si="8"/>
        <v>B</v>
      </c>
      <c r="T21" s="3" t="str">
        <f t="shared" si="9"/>
        <v>3,0</v>
      </c>
      <c r="U21" s="53">
        <v>7.2</v>
      </c>
      <c r="V21" s="11" t="str">
        <f t="shared" si="10"/>
        <v>B</v>
      </c>
      <c r="W21" s="3" t="str">
        <f t="shared" si="11"/>
        <v>3,0</v>
      </c>
      <c r="X21" s="53">
        <v>8.1999999999999993</v>
      </c>
      <c r="Y21" s="11" t="str">
        <f t="shared" si="12"/>
        <v>B+</v>
      </c>
      <c r="Z21" s="3" t="str">
        <f t="shared" si="13"/>
        <v>3,5</v>
      </c>
      <c r="AA21" s="53">
        <v>7.4</v>
      </c>
      <c r="AB21" s="11" t="str">
        <f t="shared" si="14"/>
        <v>B</v>
      </c>
      <c r="AC21" s="3" t="str">
        <f t="shared" si="15"/>
        <v>3,0</v>
      </c>
      <c r="AD21" s="53">
        <v>6.8</v>
      </c>
      <c r="AE21" s="11" t="str">
        <f t="shared" si="16"/>
        <v>C+</v>
      </c>
      <c r="AF21" s="3" t="str">
        <f t="shared" si="17"/>
        <v>2,5</v>
      </c>
      <c r="AG21" s="53">
        <v>7.6</v>
      </c>
      <c r="AH21" s="11" t="str">
        <f t="shared" si="18"/>
        <v>B</v>
      </c>
      <c r="AI21" s="3" t="str">
        <f t="shared" si="19"/>
        <v>3,0</v>
      </c>
      <c r="AJ21" s="9">
        <f t="shared" si="20"/>
        <v>168.8</v>
      </c>
      <c r="AK21" s="10">
        <f t="shared" si="21"/>
        <v>7.339130434782609</v>
      </c>
      <c r="AL21" s="9">
        <f t="shared" si="22"/>
        <v>66.5</v>
      </c>
      <c r="AM21" s="10">
        <f t="shared" si="23"/>
        <v>2.8913043478260869</v>
      </c>
      <c r="AN21" t="str">
        <f>VLOOKUP(B21,Tổng!$B$7:$V$79,21,0)</f>
        <v>Đợt 1</v>
      </c>
    </row>
    <row r="22" spans="1:40">
      <c r="A22" s="1" t="s">
        <v>60</v>
      </c>
      <c r="B22" s="1" t="s">
        <v>84</v>
      </c>
      <c r="C22" s="2" t="s">
        <v>85</v>
      </c>
      <c r="D22" s="2" t="s">
        <v>86</v>
      </c>
      <c r="E22" s="1" t="s">
        <v>87</v>
      </c>
      <c r="F22" s="53">
        <v>7.7</v>
      </c>
      <c r="G22" s="11" t="str">
        <f t="shared" si="0"/>
        <v>B</v>
      </c>
      <c r="H22" s="3" t="str">
        <f t="shared" si="1"/>
        <v>3,0</v>
      </c>
      <c r="I22" s="53">
        <v>7.2</v>
      </c>
      <c r="J22" s="11" t="str">
        <f t="shared" si="2"/>
        <v>B</v>
      </c>
      <c r="K22" s="3" t="str">
        <f t="shared" si="3"/>
        <v>3,0</v>
      </c>
      <c r="L22" s="53">
        <v>8.4</v>
      </c>
      <c r="M22" s="11" t="str">
        <f t="shared" si="4"/>
        <v>B+</v>
      </c>
      <c r="N22" s="3" t="str">
        <f t="shared" si="5"/>
        <v>3,5</v>
      </c>
      <c r="O22" s="53">
        <v>7</v>
      </c>
      <c r="P22" s="11" t="str">
        <f t="shared" si="6"/>
        <v>B</v>
      </c>
      <c r="Q22" s="3" t="str">
        <f t="shared" si="7"/>
        <v>3,0</v>
      </c>
      <c r="R22" s="53">
        <v>6.3</v>
      </c>
      <c r="S22" s="11" t="str">
        <f t="shared" si="8"/>
        <v>C</v>
      </c>
      <c r="T22" s="3" t="str">
        <f t="shared" si="9"/>
        <v>2,0</v>
      </c>
      <c r="U22" s="53">
        <v>4.5</v>
      </c>
      <c r="V22" s="11" t="str">
        <f t="shared" si="10"/>
        <v>D</v>
      </c>
      <c r="W22" s="3" t="str">
        <f t="shared" si="11"/>
        <v>1,0</v>
      </c>
      <c r="X22" s="53">
        <v>8.1999999999999993</v>
      </c>
      <c r="Y22" s="11" t="str">
        <f t="shared" si="12"/>
        <v>B+</v>
      </c>
      <c r="Z22" s="3" t="str">
        <f t="shared" si="13"/>
        <v>3,5</v>
      </c>
      <c r="AA22" s="53">
        <v>8</v>
      </c>
      <c r="AB22" s="11" t="str">
        <f t="shared" si="14"/>
        <v>B+</v>
      </c>
      <c r="AC22" s="3" t="str">
        <f t="shared" si="15"/>
        <v>3,5</v>
      </c>
      <c r="AD22" s="53">
        <v>6.2</v>
      </c>
      <c r="AE22" s="11" t="str">
        <f t="shared" si="16"/>
        <v>C</v>
      </c>
      <c r="AF22" s="3" t="str">
        <f t="shared" si="17"/>
        <v>2,0</v>
      </c>
      <c r="AG22" s="53">
        <v>7.7</v>
      </c>
      <c r="AH22" s="11" t="str">
        <f t="shared" si="18"/>
        <v>B</v>
      </c>
      <c r="AI22" s="3" t="str">
        <f t="shared" si="19"/>
        <v>3,0</v>
      </c>
      <c r="AJ22" s="9">
        <f t="shared" si="20"/>
        <v>164.29999999999998</v>
      </c>
      <c r="AK22" s="10">
        <f t="shared" si="21"/>
        <v>7.1434782608695642</v>
      </c>
      <c r="AL22" s="9">
        <f t="shared" si="22"/>
        <v>63.5</v>
      </c>
      <c r="AM22" s="10">
        <f t="shared" si="23"/>
        <v>2.7608695652173911</v>
      </c>
      <c r="AN22" t="str">
        <f>VLOOKUP(B22,Tổng!$B$7:$V$79,21,0)</f>
        <v>Đợt 1</v>
      </c>
    </row>
    <row r="23" spans="1:40">
      <c r="A23" s="1" t="s">
        <v>61</v>
      </c>
      <c r="B23" s="1" t="s">
        <v>89</v>
      </c>
      <c r="C23" s="2" t="s">
        <v>90</v>
      </c>
      <c r="D23" s="2" t="s">
        <v>86</v>
      </c>
      <c r="E23" s="1" t="s">
        <v>91</v>
      </c>
      <c r="F23" s="53">
        <v>7.1</v>
      </c>
      <c r="G23" s="11" t="str">
        <f t="shared" si="0"/>
        <v>B</v>
      </c>
      <c r="H23" s="3" t="str">
        <f t="shared" si="1"/>
        <v>3,0</v>
      </c>
      <c r="I23" s="53">
        <v>7.8</v>
      </c>
      <c r="J23" s="11" t="str">
        <f t="shared" si="2"/>
        <v>B</v>
      </c>
      <c r="K23" s="3" t="str">
        <f t="shared" si="3"/>
        <v>3,0</v>
      </c>
      <c r="L23" s="53">
        <v>8.5</v>
      </c>
      <c r="M23" s="11" t="str">
        <f t="shared" si="4"/>
        <v>A</v>
      </c>
      <c r="N23" s="3" t="str">
        <f t="shared" si="5"/>
        <v>3,8</v>
      </c>
      <c r="O23" s="53">
        <v>7</v>
      </c>
      <c r="P23" s="11" t="str">
        <f t="shared" si="6"/>
        <v>B</v>
      </c>
      <c r="Q23" s="3" t="str">
        <f t="shared" si="7"/>
        <v>3,0</v>
      </c>
      <c r="R23" s="53">
        <v>6.7</v>
      </c>
      <c r="S23" s="11" t="str">
        <f t="shared" si="8"/>
        <v>C+</v>
      </c>
      <c r="T23" s="3" t="str">
        <f t="shared" si="9"/>
        <v>2,5</v>
      </c>
      <c r="U23" s="53">
        <v>7.2</v>
      </c>
      <c r="V23" s="11" t="str">
        <f t="shared" si="10"/>
        <v>B</v>
      </c>
      <c r="W23" s="3" t="str">
        <f t="shared" si="11"/>
        <v>3,0</v>
      </c>
      <c r="X23" s="53">
        <v>8.1999999999999993</v>
      </c>
      <c r="Y23" s="11" t="str">
        <f t="shared" si="12"/>
        <v>B+</v>
      </c>
      <c r="Z23" s="3" t="str">
        <f t="shared" si="13"/>
        <v>3,5</v>
      </c>
      <c r="AA23" s="53">
        <v>8</v>
      </c>
      <c r="AB23" s="11" t="str">
        <f t="shared" si="14"/>
        <v>B+</v>
      </c>
      <c r="AC23" s="3" t="str">
        <f t="shared" si="15"/>
        <v>3,5</v>
      </c>
      <c r="AD23" s="53">
        <v>6.6</v>
      </c>
      <c r="AE23" s="11" t="str">
        <f t="shared" si="16"/>
        <v>C+</v>
      </c>
      <c r="AF23" s="3" t="str">
        <f t="shared" si="17"/>
        <v>2,5</v>
      </c>
      <c r="AG23" s="53">
        <v>7.5</v>
      </c>
      <c r="AH23" s="11" t="str">
        <f t="shared" si="18"/>
        <v>B</v>
      </c>
      <c r="AI23" s="3" t="str">
        <f t="shared" si="19"/>
        <v>3,0</v>
      </c>
      <c r="AJ23" s="9">
        <f t="shared" si="20"/>
        <v>171.3</v>
      </c>
      <c r="AK23" s="10">
        <f t="shared" si="21"/>
        <v>7.447826086956522</v>
      </c>
      <c r="AL23" s="9">
        <f t="shared" si="22"/>
        <v>70.599999999999994</v>
      </c>
      <c r="AM23" s="10">
        <f t="shared" si="23"/>
        <v>3.0695652173913039</v>
      </c>
      <c r="AN23" t="str">
        <f>VLOOKUP(B23,Tổng!$B$7:$V$79,21,0)</f>
        <v>Đợt 1</v>
      </c>
    </row>
    <row r="24" spans="1:40">
      <c r="A24" s="1" t="s">
        <v>62</v>
      </c>
      <c r="B24" s="1" t="s">
        <v>93</v>
      </c>
      <c r="C24" s="2" t="s">
        <v>94</v>
      </c>
      <c r="D24" s="2" t="s">
        <v>86</v>
      </c>
      <c r="E24" s="1" t="s">
        <v>95</v>
      </c>
      <c r="F24" s="53">
        <v>6.8</v>
      </c>
      <c r="G24" s="11" t="str">
        <f t="shared" si="0"/>
        <v>C+</v>
      </c>
      <c r="H24" s="3" t="str">
        <f t="shared" si="1"/>
        <v>2,5</v>
      </c>
      <c r="I24" s="53">
        <v>7.1</v>
      </c>
      <c r="J24" s="11" t="str">
        <f t="shared" si="2"/>
        <v>B</v>
      </c>
      <c r="K24" s="3" t="str">
        <f t="shared" si="3"/>
        <v>3,0</v>
      </c>
      <c r="L24" s="53">
        <v>8.6</v>
      </c>
      <c r="M24" s="11" t="str">
        <f t="shared" si="4"/>
        <v>A</v>
      </c>
      <c r="N24" s="3" t="str">
        <f t="shared" si="5"/>
        <v>3,8</v>
      </c>
      <c r="O24" s="53">
        <v>5.8</v>
      </c>
      <c r="P24" s="11" t="str">
        <f t="shared" si="6"/>
        <v>C</v>
      </c>
      <c r="Q24" s="3" t="str">
        <f t="shared" si="7"/>
        <v>2,0</v>
      </c>
      <c r="R24" s="53">
        <v>7.1</v>
      </c>
      <c r="S24" s="11" t="str">
        <f t="shared" si="8"/>
        <v>B</v>
      </c>
      <c r="T24" s="3" t="str">
        <f t="shared" si="9"/>
        <v>3,0</v>
      </c>
      <c r="U24" s="53">
        <v>4.8</v>
      </c>
      <c r="V24" s="11" t="str">
        <f t="shared" si="10"/>
        <v>D</v>
      </c>
      <c r="W24" s="3" t="str">
        <f t="shared" si="11"/>
        <v>1,0</v>
      </c>
      <c r="X24" s="53">
        <v>7.6</v>
      </c>
      <c r="Y24" s="11" t="str">
        <f t="shared" si="12"/>
        <v>B</v>
      </c>
      <c r="Z24" s="3" t="str">
        <f t="shared" si="13"/>
        <v>3,0</v>
      </c>
      <c r="AA24" s="53">
        <v>8</v>
      </c>
      <c r="AB24" s="11" t="str">
        <f t="shared" si="14"/>
        <v>B+</v>
      </c>
      <c r="AC24" s="3" t="str">
        <f t="shared" si="15"/>
        <v>3,5</v>
      </c>
      <c r="AD24" s="53">
        <v>7.2</v>
      </c>
      <c r="AE24" s="11" t="str">
        <f t="shared" si="16"/>
        <v>B</v>
      </c>
      <c r="AF24" s="3" t="str">
        <f t="shared" si="17"/>
        <v>3,0</v>
      </c>
      <c r="AG24" s="53">
        <v>7</v>
      </c>
      <c r="AH24" s="11" t="str">
        <f t="shared" si="18"/>
        <v>B</v>
      </c>
      <c r="AI24" s="3" t="str">
        <f t="shared" si="19"/>
        <v>3,0</v>
      </c>
      <c r="AJ24" s="9">
        <f t="shared" si="20"/>
        <v>162.19999999999999</v>
      </c>
      <c r="AK24" s="10">
        <f t="shared" si="21"/>
        <v>7.052173913043478</v>
      </c>
      <c r="AL24" s="9">
        <f t="shared" si="22"/>
        <v>65.099999999999994</v>
      </c>
      <c r="AM24" s="10">
        <f t="shared" si="23"/>
        <v>2.8304347826086955</v>
      </c>
      <c r="AN24">
        <f>VLOOKUP(B24,Tổng!$B$7:$V$79,21,0)</f>
        <v>0</v>
      </c>
    </row>
    <row r="25" spans="1:40">
      <c r="A25" s="1" t="s">
        <v>64</v>
      </c>
      <c r="B25" s="1" t="s">
        <v>97</v>
      </c>
      <c r="C25" s="2" t="s">
        <v>98</v>
      </c>
      <c r="D25" s="2" t="s">
        <v>99</v>
      </c>
      <c r="E25" s="1" t="s">
        <v>100</v>
      </c>
      <c r="F25" s="53">
        <v>7.1</v>
      </c>
      <c r="G25" s="11" t="str">
        <f t="shared" si="0"/>
        <v>B</v>
      </c>
      <c r="H25" s="3" t="str">
        <f t="shared" si="1"/>
        <v>3,0</v>
      </c>
      <c r="I25" s="53">
        <v>6.9</v>
      </c>
      <c r="J25" s="11" t="str">
        <f t="shared" si="2"/>
        <v>C+</v>
      </c>
      <c r="K25" s="3" t="str">
        <f t="shared" si="3"/>
        <v>2,5</v>
      </c>
      <c r="L25" s="53">
        <v>8.5</v>
      </c>
      <c r="M25" s="11" t="str">
        <f t="shared" si="4"/>
        <v>A</v>
      </c>
      <c r="N25" s="3" t="str">
        <f t="shared" si="5"/>
        <v>3,8</v>
      </c>
      <c r="O25" s="53">
        <v>7</v>
      </c>
      <c r="P25" s="11" t="str">
        <f t="shared" si="6"/>
        <v>B</v>
      </c>
      <c r="Q25" s="3" t="str">
        <f t="shared" si="7"/>
        <v>3,0</v>
      </c>
      <c r="R25" s="53">
        <v>6.5</v>
      </c>
      <c r="S25" s="11" t="str">
        <f t="shared" si="8"/>
        <v>C+</v>
      </c>
      <c r="T25" s="3" t="str">
        <f t="shared" si="9"/>
        <v>2,5</v>
      </c>
      <c r="U25" s="53">
        <v>7.2</v>
      </c>
      <c r="V25" s="11" t="str">
        <f t="shared" si="10"/>
        <v>B</v>
      </c>
      <c r="W25" s="3" t="str">
        <f t="shared" si="11"/>
        <v>3,0</v>
      </c>
      <c r="X25" s="53">
        <v>7.6</v>
      </c>
      <c r="Y25" s="11" t="str">
        <f t="shared" si="12"/>
        <v>B</v>
      </c>
      <c r="Z25" s="3" t="str">
        <f t="shared" si="13"/>
        <v>3,0</v>
      </c>
      <c r="AA25" s="53">
        <v>8</v>
      </c>
      <c r="AB25" s="11" t="str">
        <f t="shared" si="14"/>
        <v>B+</v>
      </c>
      <c r="AC25" s="3" t="str">
        <f t="shared" si="15"/>
        <v>3,5</v>
      </c>
      <c r="AD25" s="53">
        <v>7</v>
      </c>
      <c r="AE25" s="11" t="str">
        <f t="shared" si="16"/>
        <v>B</v>
      </c>
      <c r="AF25" s="3" t="str">
        <f t="shared" si="17"/>
        <v>3,0</v>
      </c>
      <c r="AG25" s="53">
        <v>7.2</v>
      </c>
      <c r="AH25" s="11" t="str">
        <f t="shared" si="18"/>
        <v>B</v>
      </c>
      <c r="AI25" s="3" t="str">
        <f t="shared" si="19"/>
        <v>3,0</v>
      </c>
      <c r="AJ25" s="9">
        <f t="shared" si="20"/>
        <v>168.20000000000002</v>
      </c>
      <c r="AK25" s="10">
        <f t="shared" si="21"/>
        <v>7.3130434782608704</v>
      </c>
      <c r="AL25" s="9">
        <f t="shared" si="22"/>
        <v>70.099999999999994</v>
      </c>
      <c r="AM25" s="10">
        <f t="shared" si="23"/>
        <v>3.0478260869565217</v>
      </c>
      <c r="AN25" t="str">
        <f>VLOOKUP(B25,Tổng!$B$7:$V$79,21,0)</f>
        <v>Đợt 1</v>
      </c>
    </row>
    <row r="26" spans="1:40">
      <c r="A26" s="1" t="s">
        <v>67</v>
      </c>
      <c r="B26" s="1" t="s">
        <v>102</v>
      </c>
      <c r="C26" s="2" t="s">
        <v>103</v>
      </c>
      <c r="D26" s="2" t="s">
        <v>104</v>
      </c>
      <c r="E26" s="1" t="s">
        <v>105</v>
      </c>
      <c r="F26" s="53">
        <v>7.4</v>
      </c>
      <c r="G26" s="11" t="str">
        <f t="shared" si="0"/>
        <v>B</v>
      </c>
      <c r="H26" s="3" t="str">
        <f t="shared" si="1"/>
        <v>3,0</v>
      </c>
      <c r="I26" s="53">
        <v>6.9</v>
      </c>
      <c r="J26" s="11" t="str">
        <f t="shared" si="2"/>
        <v>C+</v>
      </c>
      <c r="K26" s="3" t="str">
        <f t="shared" si="3"/>
        <v>2,5</v>
      </c>
      <c r="L26" s="53">
        <v>8.5</v>
      </c>
      <c r="M26" s="11" t="str">
        <f t="shared" si="4"/>
        <v>A</v>
      </c>
      <c r="N26" s="3" t="str">
        <f t="shared" si="5"/>
        <v>3,8</v>
      </c>
      <c r="O26" s="53">
        <v>7.6</v>
      </c>
      <c r="P26" s="11" t="str">
        <f t="shared" si="6"/>
        <v>B</v>
      </c>
      <c r="Q26" s="3" t="str">
        <f t="shared" si="7"/>
        <v>3,0</v>
      </c>
      <c r="R26" s="53">
        <v>7</v>
      </c>
      <c r="S26" s="11" t="str">
        <f t="shared" si="8"/>
        <v>B</v>
      </c>
      <c r="T26" s="3" t="str">
        <f t="shared" si="9"/>
        <v>3,0</v>
      </c>
      <c r="U26" s="53">
        <v>7.5</v>
      </c>
      <c r="V26" s="11" t="str">
        <f t="shared" si="10"/>
        <v>B</v>
      </c>
      <c r="W26" s="3" t="str">
        <f t="shared" si="11"/>
        <v>3,0</v>
      </c>
      <c r="X26" s="53">
        <v>8.1999999999999993</v>
      </c>
      <c r="Y26" s="11" t="str">
        <f t="shared" si="12"/>
        <v>B+</v>
      </c>
      <c r="Z26" s="3" t="str">
        <f t="shared" si="13"/>
        <v>3,5</v>
      </c>
      <c r="AA26" s="53">
        <v>8.6</v>
      </c>
      <c r="AB26" s="11" t="str">
        <f t="shared" si="14"/>
        <v>A</v>
      </c>
      <c r="AC26" s="3" t="str">
        <f t="shared" si="15"/>
        <v>3,8</v>
      </c>
      <c r="AD26" s="53">
        <v>7.3</v>
      </c>
      <c r="AE26" s="11" t="str">
        <f t="shared" si="16"/>
        <v>B</v>
      </c>
      <c r="AF26" s="3" t="str">
        <f t="shared" si="17"/>
        <v>3,0</v>
      </c>
      <c r="AG26" s="53">
        <v>7.9</v>
      </c>
      <c r="AH26" s="11" t="str">
        <f t="shared" si="18"/>
        <v>B</v>
      </c>
      <c r="AI26" s="3" t="str">
        <f t="shared" si="19"/>
        <v>3,0</v>
      </c>
      <c r="AJ26" s="9">
        <f t="shared" si="20"/>
        <v>177.60000000000002</v>
      </c>
      <c r="AK26" s="10">
        <f t="shared" si="21"/>
        <v>7.7217391304347833</v>
      </c>
      <c r="AL26" s="9">
        <f t="shared" si="22"/>
        <v>73</v>
      </c>
      <c r="AM26" s="10">
        <f t="shared" si="23"/>
        <v>3.1739130434782608</v>
      </c>
      <c r="AN26" t="str">
        <f>VLOOKUP(B26,Tổng!$B$7:$V$79,21,0)</f>
        <v>Đợt 1</v>
      </c>
    </row>
    <row r="27" spans="1:40">
      <c r="A27" s="1" t="s">
        <v>72</v>
      </c>
      <c r="B27" s="1" t="s">
        <v>107</v>
      </c>
      <c r="C27" s="2" t="s">
        <v>108</v>
      </c>
      <c r="D27" s="2" t="s">
        <v>109</v>
      </c>
      <c r="E27" s="1" t="s">
        <v>110</v>
      </c>
      <c r="F27" s="53">
        <v>6.8</v>
      </c>
      <c r="G27" s="11" t="str">
        <f t="shared" si="0"/>
        <v>C+</v>
      </c>
      <c r="H27" s="3" t="str">
        <f t="shared" si="1"/>
        <v>2,5</v>
      </c>
      <c r="I27" s="53">
        <v>7.1</v>
      </c>
      <c r="J27" s="11" t="str">
        <f t="shared" si="2"/>
        <v>B</v>
      </c>
      <c r="K27" s="3" t="str">
        <f t="shared" si="3"/>
        <v>3,0</v>
      </c>
      <c r="L27" s="53">
        <v>8</v>
      </c>
      <c r="M27" s="11" t="str">
        <f t="shared" si="4"/>
        <v>B+</v>
      </c>
      <c r="N27" s="3" t="str">
        <f t="shared" si="5"/>
        <v>3,5</v>
      </c>
      <c r="O27" s="53">
        <v>7.6</v>
      </c>
      <c r="P27" s="11" t="str">
        <f t="shared" si="6"/>
        <v>B</v>
      </c>
      <c r="Q27" s="3" t="str">
        <f t="shared" si="7"/>
        <v>3,0</v>
      </c>
      <c r="R27" s="53">
        <v>6.6</v>
      </c>
      <c r="S27" s="11" t="str">
        <f t="shared" si="8"/>
        <v>C+</v>
      </c>
      <c r="T27" s="3" t="str">
        <f t="shared" si="9"/>
        <v>2,5</v>
      </c>
      <c r="U27" s="53">
        <v>7.2</v>
      </c>
      <c r="V27" s="11" t="str">
        <f t="shared" si="10"/>
        <v>B</v>
      </c>
      <c r="W27" s="3" t="str">
        <f t="shared" si="11"/>
        <v>3,0</v>
      </c>
      <c r="X27" s="53">
        <v>7.6</v>
      </c>
      <c r="Y27" s="11" t="str">
        <f t="shared" si="12"/>
        <v>B</v>
      </c>
      <c r="Z27" s="3" t="str">
        <f t="shared" si="13"/>
        <v>3,0</v>
      </c>
      <c r="AA27" s="53">
        <v>8</v>
      </c>
      <c r="AB27" s="11" t="str">
        <f t="shared" si="14"/>
        <v>B+</v>
      </c>
      <c r="AC27" s="3" t="str">
        <f t="shared" si="15"/>
        <v>3,5</v>
      </c>
      <c r="AD27" s="53">
        <v>6.3</v>
      </c>
      <c r="AE27" s="11" t="str">
        <f t="shared" si="16"/>
        <v>C</v>
      </c>
      <c r="AF27" s="3" t="str">
        <f t="shared" si="17"/>
        <v>2,0</v>
      </c>
      <c r="AG27" s="53">
        <v>7.3</v>
      </c>
      <c r="AH27" s="11" t="str">
        <f t="shared" si="18"/>
        <v>B</v>
      </c>
      <c r="AI27" s="3" t="str">
        <f t="shared" si="19"/>
        <v>3,0</v>
      </c>
      <c r="AJ27" s="9">
        <f t="shared" si="20"/>
        <v>166.60000000000002</v>
      </c>
      <c r="AK27" s="10">
        <f t="shared" si="21"/>
        <v>7.2434782608695665</v>
      </c>
      <c r="AL27" s="9">
        <f t="shared" si="22"/>
        <v>66.5</v>
      </c>
      <c r="AM27" s="10">
        <f t="shared" si="23"/>
        <v>2.8913043478260869</v>
      </c>
      <c r="AN27" t="str">
        <f>VLOOKUP(B27,Tổng!$B$7:$V$79,21,0)</f>
        <v>Đợt 1</v>
      </c>
    </row>
    <row r="28" spans="1:40">
      <c r="A28" s="1" t="s">
        <v>74</v>
      </c>
      <c r="B28" s="1" t="s">
        <v>112</v>
      </c>
      <c r="C28" s="2" t="s">
        <v>113</v>
      </c>
      <c r="D28" s="2" t="s">
        <v>114</v>
      </c>
      <c r="E28" s="1" t="s">
        <v>115</v>
      </c>
      <c r="F28" s="53">
        <v>7.1</v>
      </c>
      <c r="G28" s="11" t="str">
        <f t="shared" si="0"/>
        <v>B</v>
      </c>
      <c r="H28" s="3" t="str">
        <f t="shared" si="1"/>
        <v>3,0</v>
      </c>
      <c r="I28" s="53">
        <v>7.7</v>
      </c>
      <c r="J28" s="11" t="str">
        <f t="shared" si="2"/>
        <v>B</v>
      </c>
      <c r="K28" s="3" t="str">
        <f t="shared" si="3"/>
        <v>3,0</v>
      </c>
      <c r="L28" s="53">
        <v>8.1999999999999993</v>
      </c>
      <c r="M28" s="11" t="str">
        <f t="shared" si="4"/>
        <v>B+</v>
      </c>
      <c r="N28" s="3" t="str">
        <f t="shared" si="5"/>
        <v>3,5</v>
      </c>
      <c r="O28" s="53">
        <v>7.6</v>
      </c>
      <c r="P28" s="11" t="str">
        <f t="shared" si="6"/>
        <v>B</v>
      </c>
      <c r="Q28" s="3" t="str">
        <f t="shared" si="7"/>
        <v>3,0</v>
      </c>
      <c r="R28" s="53">
        <v>7.3</v>
      </c>
      <c r="S28" s="11" t="str">
        <f t="shared" si="8"/>
        <v>B</v>
      </c>
      <c r="T28" s="3" t="str">
        <f t="shared" si="9"/>
        <v>3,0</v>
      </c>
      <c r="U28" s="53">
        <v>6.9</v>
      </c>
      <c r="V28" s="11" t="str">
        <f t="shared" si="10"/>
        <v>C+</v>
      </c>
      <c r="W28" s="3" t="str">
        <f t="shared" si="11"/>
        <v>2,5</v>
      </c>
      <c r="X28" s="53">
        <v>8.1999999999999993</v>
      </c>
      <c r="Y28" s="11" t="str">
        <f t="shared" si="12"/>
        <v>B+</v>
      </c>
      <c r="Z28" s="3" t="str">
        <f t="shared" si="13"/>
        <v>3,5</v>
      </c>
      <c r="AA28" s="53">
        <v>8.6</v>
      </c>
      <c r="AB28" s="11" t="str">
        <f t="shared" si="14"/>
        <v>A</v>
      </c>
      <c r="AC28" s="3" t="str">
        <f t="shared" si="15"/>
        <v>3,8</v>
      </c>
      <c r="AD28" s="53">
        <v>6.9</v>
      </c>
      <c r="AE28" s="11" t="str">
        <f t="shared" si="16"/>
        <v>C+</v>
      </c>
      <c r="AF28" s="3" t="str">
        <f t="shared" si="17"/>
        <v>2,5</v>
      </c>
      <c r="AG28" s="53">
        <v>8.4</v>
      </c>
      <c r="AH28" s="11" t="str">
        <f t="shared" si="18"/>
        <v>B+</v>
      </c>
      <c r="AI28" s="3" t="str">
        <f t="shared" si="19"/>
        <v>3,5</v>
      </c>
      <c r="AJ28" s="9">
        <f t="shared" si="20"/>
        <v>177.7</v>
      </c>
      <c r="AK28" s="10">
        <f t="shared" si="21"/>
        <v>7.7260869565217387</v>
      </c>
      <c r="AL28" s="9">
        <f t="shared" si="22"/>
        <v>72.400000000000006</v>
      </c>
      <c r="AM28" s="10">
        <f t="shared" si="23"/>
        <v>3.1478260869565218</v>
      </c>
      <c r="AN28" t="str">
        <f>VLOOKUP(B28,Tổng!$B$7:$V$79,21,0)</f>
        <v>Đợt 1</v>
      </c>
    </row>
    <row r="29" spans="1:40">
      <c r="A29" s="1" t="s">
        <v>78</v>
      </c>
      <c r="B29" s="1" t="s">
        <v>117</v>
      </c>
      <c r="C29" s="2" t="s">
        <v>118</v>
      </c>
      <c r="D29" s="2" t="s">
        <v>119</v>
      </c>
      <c r="E29" s="1" t="s">
        <v>120</v>
      </c>
      <c r="F29" s="53">
        <v>4.8</v>
      </c>
      <c r="G29" s="11" t="str">
        <f t="shared" si="0"/>
        <v>D</v>
      </c>
      <c r="H29" s="3" t="str">
        <f t="shared" si="1"/>
        <v>1,0</v>
      </c>
      <c r="I29" s="53">
        <v>7.5</v>
      </c>
      <c r="J29" s="11" t="str">
        <f t="shared" si="2"/>
        <v>B</v>
      </c>
      <c r="K29" s="3" t="str">
        <f t="shared" si="3"/>
        <v>3,0</v>
      </c>
      <c r="L29" s="53">
        <v>7.1</v>
      </c>
      <c r="M29" s="11" t="str">
        <f t="shared" si="4"/>
        <v>B</v>
      </c>
      <c r="N29" s="3" t="str">
        <f t="shared" si="5"/>
        <v>3,0</v>
      </c>
      <c r="O29" s="53">
        <v>7</v>
      </c>
      <c r="P29" s="11" t="str">
        <f t="shared" si="6"/>
        <v>B</v>
      </c>
      <c r="Q29" s="3" t="str">
        <f t="shared" si="7"/>
        <v>3,0</v>
      </c>
      <c r="R29" s="53">
        <v>6.7</v>
      </c>
      <c r="S29" s="11" t="str">
        <f t="shared" si="8"/>
        <v>C+</v>
      </c>
      <c r="T29" s="3" t="str">
        <f t="shared" si="9"/>
        <v>2,5</v>
      </c>
      <c r="U29" s="53">
        <v>4.8</v>
      </c>
      <c r="V29" s="11" t="str">
        <f t="shared" si="10"/>
        <v>D</v>
      </c>
      <c r="W29" s="3" t="str">
        <f t="shared" si="11"/>
        <v>1,0</v>
      </c>
      <c r="X29" s="53">
        <v>8.1999999999999993</v>
      </c>
      <c r="Y29" s="11" t="str">
        <f t="shared" si="12"/>
        <v>B+</v>
      </c>
      <c r="Z29" s="3" t="str">
        <f t="shared" si="13"/>
        <v>3,5</v>
      </c>
      <c r="AA29" s="53">
        <v>8.6</v>
      </c>
      <c r="AB29" s="11" t="str">
        <f t="shared" si="14"/>
        <v>A</v>
      </c>
      <c r="AC29" s="3" t="str">
        <f t="shared" si="15"/>
        <v>3,8</v>
      </c>
      <c r="AD29" s="53">
        <v>6</v>
      </c>
      <c r="AE29" s="11" t="str">
        <f t="shared" si="16"/>
        <v>C</v>
      </c>
      <c r="AF29" s="3" t="str">
        <f t="shared" si="17"/>
        <v>2,0</v>
      </c>
      <c r="AG29" s="53">
        <v>7.1</v>
      </c>
      <c r="AH29" s="11" t="str">
        <f t="shared" si="18"/>
        <v>B</v>
      </c>
      <c r="AI29" s="3" t="str">
        <f t="shared" si="19"/>
        <v>3,0</v>
      </c>
      <c r="AJ29" s="9">
        <f t="shared" si="20"/>
        <v>157.30000000000001</v>
      </c>
      <c r="AK29" s="10">
        <f t="shared" si="21"/>
        <v>6.839130434782609</v>
      </c>
      <c r="AL29" s="9">
        <f t="shared" si="22"/>
        <v>60.4</v>
      </c>
      <c r="AM29" s="10">
        <f t="shared" si="23"/>
        <v>2.6260869565217391</v>
      </c>
      <c r="AN29" t="str">
        <f>VLOOKUP(B29,Tổng!$B$7:$V$79,21,0)</f>
        <v>Đợt 1</v>
      </c>
    </row>
    <row r="30" spans="1:40">
      <c r="A30" s="1" t="s">
        <v>83</v>
      </c>
      <c r="B30" s="1" t="s">
        <v>122</v>
      </c>
      <c r="C30" s="2" t="s">
        <v>123</v>
      </c>
      <c r="D30" s="2" t="s">
        <v>119</v>
      </c>
      <c r="E30" s="1" t="s">
        <v>124</v>
      </c>
      <c r="F30" s="53">
        <v>7.1</v>
      </c>
      <c r="G30" s="11" t="str">
        <f t="shared" si="0"/>
        <v>B</v>
      </c>
      <c r="H30" s="3" t="str">
        <f t="shared" si="1"/>
        <v>3,0</v>
      </c>
      <c r="I30" s="53">
        <v>6.9</v>
      </c>
      <c r="J30" s="11" t="str">
        <f t="shared" si="2"/>
        <v>C+</v>
      </c>
      <c r="K30" s="3" t="str">
        <f t="shared" si="3"/>
        <v>2,5</v>
      </c>
      <c r="L30" s="53">
        <v>8</v>
      </c>
      <c r="M30" s="11" t="str">
        <f t="shared" si="4"/>
        <v>B+</v>
      </c>
      <c r="N30" s="3" t="str">
        <f t="shared" si="5"/>
        <v>3,5</v>
      </c>
      <c r="O30" s="53">
        <v>7</v>
      </c>
      <c r="P30" s="11" t="str">
        <f t="shared" si="6"/>
        <v>B</v>
      </c>
      <c r="Q30" s="3" t="str">
        <f t="shared" si="7"/>
        <v>3,0</v>
      </c>
      <c r="R30" s="53">
        <v>6</v>
      </c>
      <c r="S30" s="11" t="str">
        <f t="shared" si="8"/>
        <v>C</v>
      </c>
      <c r="T30" s="3" t="str">
        <f t="shared" si="9"/>
        <v>2,0</v>
      </c>
      <c r="U30" s="53">
        <v>6.4</v>
      </c>
      <c r="V30" s="11" t="str">
        <f t="shared" si="10"/>
        <v>C</v>
      </c>
      <c r="W30" s="3" t="str">
        <f t="shared" si="11"/>
        <v>2,0</v>
      </c>
      <c r="X30" s="53">
        <v>8.1999999999999993</v>
      </c>
      <c r="Y30" s="11" t="str">
        <f t="shared" si="12"/>
        <v>B+</v>
      </c>
      <c r="Z30" s="3" t="str">
        <f t="shared" si="13"/>
        <v>3,5</v>
      </c>
      <c r="AA30" s="53">
        <v>8</v>
      </c>
      <c r="AB30" s="11" t="str">
        <f t="shared" si="14"/>
        <v>B+</v>
      </c>
      <c r="AC30" s="3" t="str">
        <f t="shared" si="15"/>
        <v>3,5</v>
      </c>
      <c r="AD30" s="53">
        <v>7.1</v>
      </c>
      <c r="AE30" s="11" t="str">
        <f t="shared" si="16"/>
        <v>B</v>
      </c>
      <c r="AF30" s="3" t="str">
        <f t="shared" si="17"/>
        <v>3,0</v>
      </c>
      <c r="AG30" s="53">
        <v>7.9</v>
      </c>
      <c r="AH30" s="11" t="str">
        <f t="shared" si="18"/>
        <v>B</v>
      </c>
      <c r="AI30" s="3" t="str">
        <f t="shared" si="19"/>
        <v>3,0</v>
      </c>
      <c r="AJ30" s="9">
        <f t="shared" si="20"/>
        <v>168.2</v>
      </c>
      <c r="AK30" s="10">
        <f t="shared" si="21"/>
        <v>7.3130434782608686</v>
      </c>
      <c r="AL30" s="9">
        <f t="shared" si="22"/>
        <v>67.5</v>
      </c>
      <c r="AM30" s="10">
        <f t="shared" si="23"/>
        <v>2.9347826086956523</v>
      </c>
      <c r="AN30" t="str">
        <f>VLOOKUP(B30,Tổng!$B$7:$V$79,21,0)</f>
        <v>Đợt 1</v>
      </c>
    </row>
    <row r="31" spans="1:40">
      <c r="A31" s="1" t="s">
        <v>88</v>
      </c>
      <c r="B31" s="1" t="s">
        <v>126</v>
      </c>
      <c r="C31" s="2" t="s">
        <v>127</v>
      </c>
      <c r="D31" s="2" t="s">
        <v>119</v>
      </c>
      <c r="E31" s="1" t="s">
        <v>128</v>
      </c>
      <c r="F31" s="53">
        <v>7.1</v>
      </c>
      <c r="G31" s="11" t="str">
        <f t="shared" si="0"/>
        <v>B</v>
      </c>
      <c r="H31" s="3" t="str">
        <f t="shared" si="1"/>
        <v>3,0</v>
      </c>
      <c r="I31" s="53">
        <v>7.7</v>
      </c>
      <c r="J31" s="11" t="str">
        <f t="shared" si="2"/>
        <v>B</v>
      </c>
      <c r="K31" s="3" t="str">
        <f t="shared" si="3"/>
        <v>3,0</v>
      </c>
      <c r="L31" s="53">
        <v>7.3</v>
      </c>
      <c r="M31" s="11" t="str">
        <f t="shared" si="4"/>
        <v>B</v>
      </c>
      <c r="N31" s="3" t="str">
        <f t="shared" si="5"/>
        <v>3,0</v>
      </c>
      <c r="O31" s="53">
        <v>7.6</v>
      </c>
      <c r="P31" s="11" t="str">
        <f t="shared" si="6"/>
        <v>B</v>
      </c>
      <c r="Q31" s="3" t="str">
        <f t="shared" si="7"/>
        <v>3,0</v>
      </c>
      <c r="R31" s="53">
        <v>6.2</v>
      </c>
      <c r="S31" s="11" t="str">
        <f t="shared" si="8"/>
        <v>C</v>
      </c>
      <c r="T31" s="3" t="str">
        <f t="shared" si="9"/>
        <v>2,0</v>
      </c>
      <c r="U31" s="53">
        <v>4.2</v>
      </c>
      <c r="V31" s="11" t="str">
        <f t="shared" si="10"/>
        <v>D</v>
      </c>
      <c r="W31" s="3" t="str">
        <f t="shared" si="11"/>
        <v>1,0</v>
      </c>
      <c r="X31" s="53">
        <v>7.6</v>
      </c>
      <c r="Y31" s="11" t="str">
        <f t="shared" si="12"/>
        <v>B</v>
      </c>
      <c r="Z31" s="3" t="str">
        <f t="shared" si="13"/>
        <v>3,0</v>
      </c>
      <c r="AA31" s="53">
        <v>8</v>
      </c>
      <c r="AB31" s="11" t="str">
        <f t="shared" si="14"/>
        <v>B+</v>
      </c>
      <c r="AC31" s="3" t="str">
        <f t="shared" si="15"/>
        <v>3,5</v>
      </c>
      <c r="AD31" s="53">
        <v>6.6</v>
      </c>
      <c r="AE31" s="11" t="str">
        <f t="shared" si="16"/>
        <v>C+</v>
      </c>
      <c r="AF31" s="3" t="str">
        <f t="shared" si="17"/>
        <v>2,5</v>
      </c>
      <c r="AG31" s="53">
        <v>5.9</v>
      </c>
      <c r="AH31" s="11" t="str">
        <f t="shared" si="18"/>
        <v>C</v>
      </c>
      <c r="AI31" s="3" t="str">
        <f t="shared" si="19"/>
        <v>2,0</v>
      </c>
      <c r="AJ31" s="9">
        <f t="shared" si="20"/>
        <v>156.90000000000003</v>
      </c>
      <c r="AK31" s="10">
        <f t="shared" si="21"/>
        <v>6.8217391304347839</v>
      </c>
      <c r="AL31" s="9">
        <f t="shared" si="22"/>
        <v>60</v>
      </c>
      <c r="AM31" s="10">
        <f t="shared" si="23"/>
        <v>2.6086956521739131</v>
      </c>
      <c r="AN31">
        <f>VLOOKUP(B31,Tổng!$B$7:$V$79,21,0)</f>
        <v>0</v>
      </c>
    </row>
    <row r="32" spans="1:40">
      <c r="A32" s="1" t="s">
        <v>92</v>
      </c>
      <c r="B32" s="1" t="s">
        <v>132</v>
      </c>
      <c r="C32" s="2" t="s">
        <v>133</v>
      </c>
      <c r="D32" s="2" t="s">
        <v>130</v>
      </c>
      <c r="E32" s="1" t="s">
        <v>134</v>
      </c>
      <c r="F32" s="53">
        <v>7.1</v>
      </c>
      <c r="G32" s="11" t="str">
        <f t="shared" si="0"/>
        <v>B</v>
      </c>
      <c r="H32" s="3" t="str">
        <f t="shared" si="1"/>
        <v>3,0</v>
      </c>
      <c r="I32" s="53">
        <v>7.2</v>
      </c>
      <c r="J32" s="11" t="str">
        <f t="shared" si="2"/>
        <v>B</v>
      </c>
      <c r="K32" s="3" t="str">
        <f t="shared" si="3"/>
        <v>3,0</v>
      </c>
      <c r="L32" s="53">
        <v>8.1999999999999993</v>
      </c>
      <c r="M32" s="11" t="str">
        <f t="shared" si="4"/>
        <v>B+</v>
      </c>
      <c r="N32" s="3" t="str">
        <f t="shared" si="5"/>
        <v>3,5</v>
      </c>
      <c r="O32" s="53">
        <v>7.6</v>
      </c>
      <c r="P32" s="11" t="str">
        <f t="shared" si="6"/>
        <v>B</v>
      </c>
      <c r="Q32" s="3" t="str">
        <f t="shared" si="7"/>
        <v>3,0</v>
      </c>
      <c r="R32" s="53">
        <v>7</v>
      </c>
      <c r="S32" s="11" t="str">
        <f t="shared" si="8"/>
        <v>B</v>
      </c>
      <c r="T32" s="3" t="str">
        <f t="shared" si="9"/>
        <v>3,0</v>
      </c>
      <c r="U32" s="53">
        <v>7.2</v>
      </c>
      <c r="V32" s="11" t="str">
        <f t="shared" si="10"/>
        <v>B</v>
      </c>
      <c r="W32" s="3" t="str">
        <f t="shared" si="11"/>
        <v>3,0</v>
      </c>
      <c r="X32" s="53">
        <v>8.1999999999999993</v>
      </c>
      <c r="Y32" s="11" t="str">
        <f t="shared" si="12"/>
        <v>B+</v>
      </c>
      <c r="Z32" s="3" t="str">
        <f t="shared" si="13"/>
        <v>3,5</v>
      </c>
      <c r="AA32" s="53">
        <v>8</v>
      </c>
      <c r="AB32" s="11" t="str">
        <f t="shared" si="14"/>
        <v>B+</v>
      </c>
      <c r="AC32" s="3" t="str">
        <f t="shared" si="15"/>
        <v>3,5</v>
      </c>
      <c r="AD32" s="53">
        <v>6.6</v>
      </c>
      <c r="AE32" s="11" t="str">
        <f t="shared" si="16"/>
        <v>C+</v>
      </c>
      <c r="AF32" s="3" t="str">
        <f t="shared" si="17"/>
        <v>2,5</v>
      </c>
      <c r="AG32" s="53">
        <v>7.3</v>
      </c>
      <c r="AH32" s="11" t="str">
        <f t="shared" si="18"/>
        <v>B</v>
      </c>
      <c r="AI32" s="3" t="str">
        <f t="shared" si="19"/>
        <v>3,0</v>
      </c>
      <c r="AJ32" s="9">
        <f t="shared" si="20"/>
        <v>170.70000000000002</v>
      </c>
      <c r="AK32" s="10">
        <f t="shared" si="21"/>
        <v>7.4217391304347835</v>
      </c>
      <c r="AL32" s="9">
        <f t="shared" si="22"/>
        <v>71</v>
      </c>
      <c r="AM32" s="10">
        <f t="shared" si="23"/>
        <v>3.0869565217391304</v>
      </c>
      <c r="AN32" t="str">
        <f>VLOOKUP(B32,Tổng!$B$7:$V$79,21,0)</f>
        <v>Đợt 1</v>
      </c>
    </row>
    <row r="33" spans="1:41" s="51" customFormat="1">
      <c r="A33" s="46" t="s">
        <v>96</v>
      </c>
      <c r="B33" s="46" t="s">
        <v>136</v>
      </c>
      <c r="C33" s="47" t="s">
        <v>137</v>
      </c>
      <c r="D33" s="47" t="s">
        <v>138</v>
      </c>
      <c r="E33" s="46" t="s">
        <v>139</v>
      </c>
      <c r="F33" s="54"/>
      <c r="G33" s="48" t="str">
        <f t="shared" si="0"/>
        <v>F</v>
      </c>
      <c r="H33" s="3" t="str">
        <f t="shared" si="1"/>
        <v>0,0</v>
      </c>
      <c r="I33" s="54"/>
      <c r="J33" s="48" t="str">
        <f t="shared" si="2"/>
        <v>F</v>
      </c>
      <c r="K33" s="3" t="str">
        <f t="shared" si="3"/>
        <v>0,0</v>
      </c>
      <c r="L33" s="54"/>
      <c r="M33" s="48" t="str">
        <f t="shared" si="4"/>
        <v>F</v>
      </c>
      <c r="N33" s="3" t="str">
        <f t="shared" si="5"/>
        <v>0,0</v>
      </c>
      <c r="O33" s="54"/>
      <c r="P33" s="48" t="str">
        <f t="shared" si="6"/>
        <v>F</v>
      </c>
      <c r="Q33" s="3" t="str">
        <f t="shared" si="7"/>
        <v>0,0</v>
      </c>
      <c r="R33" s="54"/>
      <c r="S33" s="48" t="str">
        <f t="shared" si="8"/>
        <v>F</v>
      </c>
      <c r="T33" s="3" t="str">
        <f t="shared" si="9"/>
        <v>0,0</v>
      </c>
      <c r="U33" s="54"/>
      <c r="V33" s="48" t="str">
        <f t="shared" si="10"/>
        <v>F</v>
      </c>
      <c r="W33" s="3" t="str">
        <f t="shared" si="11"/>
        <v>0,0</v>
      </c>
      <c r="X33" s="54"/>
      <c r="Y33" s="48" t="str">
        <f t="shared" si="12"/>
        <v>F</v>
      </c>
      <c r="Z33" s="3" t="str">
        <f t="shared" si="13"/>
        <v>0,0</v>
      </c>
      <c r="AA33" s="54"/>
      <c r="AB33" s="48" t="str">
        <f t="shared" si="14"/>
        <v>F</v>
      </c>
      <c r="AC33" s="3" t="str">
        <f t="shared" si="15"/>
        <v>0,0</v>
      </c>
      <c r="AD33" s="54"/>
      <c r="AE33" s="48" t="str">
        <f t="shared" si="16"/>
        <v>F</v>
      </c>
      <c r="AF33" s="3" t="str">
        <f t="shared" si="17"/>
        <v>0,0</v>
      </c>
      <c r="AG33" s="54"/>
      <c r="AH33" s="48" t="str">
        <f t="shared" si="18"/>
        <v>F</v>
      </c>
      <c r="AI33" s="3" t="str">
        <f t="shared" si="19"/>
        <v>0,0</v>
      </c>
      <c r="AJ33" s="49">
        <f t="shared" si="20"/>
        <v>0</v>
      </c>
      <c r="AK33" s="50">
        <f t="shared" si="21"/>
        <v>0</v>
      </c>
      <c r="AL33" s="49">
        <f t="shared" si="22"/>
        <v>0</v>
      </c>
      <c r="AM33" s="50">
        <f t="shared" si="23"/>
        <v>0</v>
      </c>
      <c r="AN33" s="51">
        <f>VLOOKUP(B33,Tổng!$B$7:$V$79,21,0)</f>
        <v>0</v>
      </c>
      <c r="AO33" s="51" t="s">
        <v>407</v>
      </c>
    </row>
    <row r="34" spans="1:41">
      <c r="A34" s="1" t="s">
        <v>101</v>
      </c>
      <c r="B34" s="1" t="s">
        <v>141</v>
      </c>
      <c r="C34" s="2" t="s">
        <v>142</v>
      </c>
      <c r="D34" s="2" t="s">
        <v>143</v>
      </c>
      <c r="E34" s="1" t="s">
        <v>144</v>
      </c>
      <c r="F34" s="53">
        <v>7.4</v>
      </c>
      <c r="G34" s="11" t="str">
        <f t="shared" si="0"/>
        <v>B</v>
      </c>
      <c r="H34" s="3" t="str">
        <f t="shared" si="1"/>
        <v>3,0</v>
      </c>
      <c r="I34" s="53">
        <v>7.8</v>
      </c>
      <c r="J34" s="11" t="str">
        <f t="shared" si="2"/>
        <v>B</v>
      </c>
      <c r="K34" s="3" t="str">
        <f t="shared" si="3"/>
        <v>3,0</v>
      </c>
      <c r="L34" s="53">
        <v>8</v>
      </c>
      <c r="M34" s="11" t="str">
        <f t="shared" si="4"/>
        <v>B+</v>
      </c>
      <c r="N34" s="3" t="str">
        <f t="shared" si="5"/>
        <v>3,5</v>
      </c>
      <c r="O34" s="53">
        <v>6.4</v>
      </c>
      <c r="P34" s="11" t="str">
        <f t="shared" si="6"/>
        <v>C</v>
      </c>
      <c r="Q34" s="3" t="str">
        <f t="shared" si="7"/>
        <v>2,0</v>
      </c>
      <c r="R34" s="53">
        <v>6.5</v>
      </c>
      <c r="S34" s="11" t="str">
        <f t="shared" si="8"/>
        <v>C+</v>
      </c>
      <c r="T34" s="3" t="str">
        <f t="shared" si="9"/>
        <v>2,5</v>
      </c>
      <c r="U34" s="53">
        <v>4.8</v>
      </c>
      <c r="V34" s="11" t="str">
        <f t="shared" si="10"/>
        <v>D</v>
      </c>
      <c r="W34" s="3" t="str">
        <f t="shared" si="11"/>
        <v>1,0</v>
      </c>
      <c r="X34" s="53">
        <v>8.1999999999999993</v>
      </c>
      <c r="Y34" s="11" t="str">
        <f t="shared" si="12"/>
        <v>B+</v>
      </c>
      <c r="Z34" s="3" t="str">
        <f t="shared" si="13"/>
        <v>3,5</v>
      </c>
      <c r="AA34" s="53">
        <v>8</v>
      </c>
      <c r="AB34" s="11" t="str">
        <f t="shared" si="14"/>
        <v>B+</v>
      </c>
      <c r="AC34" s="3" t="str">
        <f t="shared" si="15"/>
        <v>3,5</v>
      </c>
      <c r="AD34" s="53">
        <v>6.3</v>
      </c>
      <c r="AE34" s="11" t="str">
        <f t="shared" si="16"/>
        <v>C</v>
      </c>
      <c r="AF34" s="3" t="str">
        <f t="shared" si="17"/>
        <v>2,0</v>
      </c>
      <c r="AG34" s="53">
        <v>8.1</v>
      </c>
      <c r="AH34" s="11" t="str">
        <f t="shared" si="18"/>
        <v>B+</v>
      </c>
      <c r="AI34" s="3" t="str">
        <f t="shared" si="19"/>
        <v>3,5</v>
      </c>
      <c r="AJ34" s="9">
        <f t="shared" si="20"/>
        <v>165.39999999999998</v>
      </c>
      <c r="AK34" s="10">
        <f t="shared" si="21"/>
        <v>7.1913043478260859</v>
      </c>
      <c r="AL34" s="9">
        <f t="shared" si="22"/>
        <v>64</v>
      </c>
      <c r="AM34" s="10">
        <f t="shared" si="23"/>
        <v>2.7826086956521738</v>
      </c>
      <c r="AN34" t="str">
        <f>VLOOKUP(B34,Tổng!$B$7:$V$79,21,0)</f>
        <v>Đợt 1</v>
      </c>
    </row>
    <row r="35" spans="1:41">
      <c r="A35" s="1" t="s">
        <v>106</v>
      </c>
      <c r="B35" s="1" t="s">
        <v>146</v>
      </c>
      <c r="C35" s="2" t="s">
        <v>147</v>
      </c>
      <c r="D35" s="2" t="s">
        <v>148</v>
      </c>
      <c r="E35" s="1" t="s">
        <v>149</v>
      </c>
      <c r="F35" s="53">
        <v>7.1</v>
      </c>
      <c r="G35" s="11" t="str">
        <f t="shared" si="0"/>
        <v>B</v>
      </c>
      <c r="H35" s="3" t="str">
        <f t="shared" si="1"/>
        <v>3,0</v>
      </c>
      <c r="I35" s="53">
        <v>8.1</v>
      </c>
      <c r="J35" s="11" t="str">
        <f t="shared" si="2"/>
        <v>B+</v>
      </c>
      <c r="K35" s="3" t="str">
        <f t="shared" si="3"/>
        <v>3,5</v>
      </c>
      <c r="L35" s="53">
        <v>8.5</v>
      </c>
      <c r="M35" s="11" t="str">
        <f t="shared" si="4"/>
        <v>A</v>
      </c>
      <c r="N35" s="3" t="str">
        <f t="shared" si="5"/>
        <v>3,8</v>
      </c>
      <c r="O35" s="53">
        <v>7</v>
      </c>
      <c r="P35" s="11" t="str">
        <f t="shared" si="6"/>
        <v>B</v>
      </c>
      <c r="Q35" s="3" t="str">
        <f t="shared" si="7"/>
        <v>3,0</v>
      </c>
      <c r="R35" s="53">
        <v>6.7</v>
      </c>
      <c r="S35" s="11" t="str">
        <f t="shared" si="8"/>
        <v>C+</v>
      </c>
      <c r="T35" s="3" t="str">
        <f t="shared" si="9"/>
        <v>2,5</v>
      </c>
      <c r="U35" s="53">
        <v>7.8</v>
      </c>
      <c r="V35" s="11" t="str">
        <f t="shared" si="10"/>
        <v>B</v>
      </c>
      <c r="W35" s="3" t="str">
        <f t="shared" si="11"/>
        <v>3,0</v>
      </c>
      <c r="X35" s="53">
        <v>8.1999999999999993</v>
      </c>
      <c r="Y35" s="11" t="str">
        <f t="shared" si="12"/>
        <v>B+</v>
      </c>
      <c r="Z35" s="3" t="str">
        <f t="shared" si="13"/>
        <v>3,5</v>
      </c>
      <c r="AA35" s="53">
        <v>8</v>
      </c>
      <c r="AB35" s="11" t="str">
        <f t="shared" si="14"/>
        <v>B+</v>
      </c>
      <c r="AC35" s="3" t="str">
        <f t="shared" si="15"/>
        <v>3,5</v>
      </c>
      <c r="AD35" s="53">
        <v>6.6</v>
      </c>
      <c r="AE35" s="11" t="str">
        <f t="shared" si="16"/>
        <v>C+</v>
      </c>
      <c r="AF35" s="3" t="str">
        <f t="shared" si="17"/>
        <v>2,5</v>
      </c>
      <c r="AG35" s="53">
        <v>7.8</v>
      </c>
      <c r="AH35" s="11" t="str">
        <f t="shared" si="18"/>
        <v>B</v>
      </c>
      <c r="AI35" s="3" t="str">
        <f t="shared" si="19"/>
        <v>3,0</v>
      </c>
      <c r="AJ35" s="9">
        <f t="shared" si="20"/>
        <v>173.99999999999997</v>
      </c>
      <c r="AK35" s="10">
        <f t="shared" si="21"/>
        <v>7.5652173913043468</v>
      </c>
      <c r="AL35" s="9">
        <f t="shared" si="22"/>
        <v>71.599999999999994</v>
      </c>
      <c r="AM35" s="10">
        <f t="shared" si="23"/>
        <v>3.1130434782608694</v>
      </c>
      <c r="AN35">
        <f>VLOOKUP(B35,Tổng!$B$7:$V$79,21,0)</f>
        <v>0</v>
      </c>
    </row>
    <row r="36" spans="1:41">
      <c r="A36" s="1" t="s">
        <v>111</v>
      </c>
      <c r="B36" s="1" t="s">
        <v>151</v>
      </c>
      <c r="C36" s="2" t="s">
        <v>152</v>
      </c>
      <c r="D36" s="2" t="s">
        <v>153</v>
      </c>
      <c r="E36" s="1" t="s">
        <v>154</v>
      </c>
      <c r="F36" s="53">
        <v>7.1</v>
      </c>
      <c r="G36" s="11" t="str">
        <f t="shared" si="0"/>
        <v>B</v>
      </c>
      <c r="H36" s="3" t="str">
        <f t="shared" si="1"/>
        <v>3,0</v>
      </c>
      <c r="I36" s="53">
        <v>8</v>
      </c>
      <c r="J36" s="11" t="str">
        <f t="shared" si="2"/>
        <v>B+</v>
      </c>
      <c r="K36" s="3" t="str">
        <f t="shared" si="3"/>
        <v>3,5</v>
      </c>
      <c r="L36" s="53">
        <v>7.4</v>
      </c>
      <c r="M36" s="11" t="str">
        <f t="shared" si="4"/>
        <v>B</v>
      </c>
      <c r="N36" s="3" t="str">
        <f t="shared" si="5"/>
        <v>3,0</v>
      </c>
      <c r="O36" s="53">
        <v>6.4</v>
      </c>
      <c r="P36" s="11" t="str">
        <f t="shared" si="6"/>
        <v>C</v>
      </c>
      <c r="Q36" s="3" t="str">
        <f t="shared" si="7"/>
        <v>2,0</v>
      </c>
      <c r="R36" s="53">
        <v>6.7</v>
      </c>
      <c r="S36" s="11" t="str">
        <f t="shared" si="8"/>
        <v>C+</v>
      </c>
      <c r="T36" s="3" t="str">
        <f t="shared" si="9"/>
        <v>2,5</v>
      </c>
      <c r="U36" s="53">
        <v>5.0999999999999996</v>
      </c>
      <c r="V36" s="11" t="str">
        <f t="shared" si="10"/>
        <v>D+</v>
      </c>
      <c r="W36" s="3" t="str">
        <f t="shared" si="11"/>
        <v>1,5</v>
      </c>
      <c r="X36" s="53">
        <v>8.1999999999999993</v>
      </c>
      <c r="Y36" s="11" t="str">
        <f t="shared" si="12"/>
        <v>B+</v>
      </c>
      <c r="Z36" s="3" t="str">
        <f t="shared" si="13"/>
        <v>3,5</v>
      </c>
      <c r="AA36" s="53">
        <v>8</v>
      </c>
      <c r="AB36" s="11" t="str">
        <f t="shared" si="14"/>
        <v>B+</v>
      </c>
      <c r="AC36" s="3" t="str">
        <f t="shared" si="15"/>
        <v>3,5</v>
      </c>
      <c r="AD36" s="53">
        <v>5.7</v>
      </c>
      <c r="AE36" s="11" t="str">
        <f t="shared" si="16"/>
        <v>C</v>
      </c>
      <c r="AF36" s="3" t="str">
        <f t="shared" si="17"/>
        <v>2,0</v>
      </c>
      <c r="AG36" s="53">
        <v>6.9</v>
      </c>
      <c r="AH36" s="11" t="str">
        <f t="shared" si="18"/>
        <v>C+</v>
      </c>
      <c r="AI36" s="3" t="str">
        <f t="shared" si="19"/>
        <v>2,5</v>
      </c>
      <c r="AJ36" s="9">
        <f t="shared" si="20"/>
        <v>159.60000000000002</v>
      </c>
      <c r="AK36" s="10">
        <f t="shared" si="21"/>
        <v>6.9391304347826095</v>
      </c>
      <c r="AL36" s="9">
        <f t="shared" si="22"/>
        <v>62</v>
      </c>
      <c r="AM36" s="10">
        <f t="shared" si="23"/>
        <v>2.6956521739130435</v>
      </c>
      <c r="AN36">
        <f>VLOOKUP(B36,Tổng!$B$7:$V$79,21,0)</f>
        <v>0</v>
      </c>
    </row>
    <row r="37" spans="1:41">
      <c r="A37" s="1" t="s">
        <v>116</v>
      </c>
      <c r="B37" s="1" t="s">
        <v>156</v>
      </c>
      <c r="C37" s="2" t="s">
        <v>157</v>
      </c>
      <c r="D37" s="2" t="s">
        <v>158</v>
      </c>
      <c r="E37" s="1" t="s">
        <v>159</v>
      </c>
      <c r="F37" s="53">
        <v>7.1</v>
      </c>
      <c r="G37" s="11" t="str">
        <f t="shared" si="0"/>
        <v>B</v>
      </c>
      <c r="H37" s="3" t="str">
        <f t="shared" si="1"/>
        <v>3,0</v>
      </c>
      <c r="I37" s="53">
        <v>6.8</v>
      </c>
      <c r="J37" s="11" t="str">
        <f t="shared" si="2"/>
        <v>C+</v>
      </c>
      <c r="K37" s="3" t="str">
        <f t="shared" si="3"/>
        <v>2,5</v>
      </c>
      <c r="L37" s="53">
        <v>7.9</v>
      </c>
      <c r="M37" s="11" t="str">
        <f t="shared" si="4"/>
        <v>B</v>
      </c>
      <c r="N37" s="3" t="str">
        <f t="shared" si="5"/>
        <v>3,0</v>
      </c>
      <c r="O37" s="53">
        <v>6.4</v>
      </c>
      <c r="P37" s="11" t="str">
        <f t="shared" si="6"/>
        <v>C</v>
      </c>
      <c r="Q37" s="3" t="str">
        <f t="shared" si="7"/>
        <v>2,0</v>
      </c>
      <c r="R37" s="53">
        <v>6.2</v>
      </c>
      <c r="S37" s="11" t="str">
        <f t="shared" si="8"/>
        <v>C</v>
      </c>
      <c r="T37" s="3" t="str">
        <f t="shared" si="9"/>
        <v>2,0</v>
      </c>
      <c r="U37" s="53">
        <v>6.9</v>
      </c>
      <c r="V37" s="11" t="str">
        <f t="shared" si="10"/>
        <v>C+</v>
      </c>
      <c r="W37" s="3" t="str">
        <f t="shared" si="11"/>
        <v>2,5</v>
      </c>
      <c r="X37" s="53">
        <v>8.1999999999999993</v>
      </c>
      <c r="Y37" s="11" t="str">
        <f t="shared" si="12"/>
        <v>B+</v>
      </c>
      <c r="Z37" s="3" t="str">
        <f t="shared" si="13"/>
        <v>3,5</v>
      </c>
      <c r="AA37" s="53">
        <v>8.6</v>
      </c>
      <c r="AB37" s="11" t="str">
        <f t="shared" si="14"/>
        <v>A</v>
      </c>
      <c r="AC37" s="3" t="str">
        <f t="shared" si="15"/>
        <v>3,8</v>
      </c>
      <c r="AD37" s="53">
        <v>6</v>
      </c>
      <c r="AE37" s="11" t="str">
        <f t="shared" si="16"/>
        <v>C</v>
      </c>
      <c r="AF37" s="3" t="str">
        <f t="shared" si="17"/>
        <v>2,0</v>
      </c>
      <c r="AG37" s="53">
        <v>7.3</v>
      </c>
      <c r="AH37" s="11" t="str">
        <f t="shared" si="18"/>
        <v>B</v>
      </c>
      <c r="AI37" s="3" t="str">
        <f t="shared" si="19"/>
        <v>3,0</v>
      </c>
      <c r="AJ37" s="9">
        <f t="shared" si="20"/>
        <v>164.70000000000002</v>
      </c>
      <c r="AK37" s="10">
        <f t="shared" si="21"/>
        <v>7.1608695652173919</v>
      </c>
      <c r="AL37" s="9">
        <f t="shared" si="22"/>
        <v>63.4</v>
      </c>
      <c r="AM37" s="10">
        <f t="shared" si="23"/>
        <v>2.7565217391304349</v>
      </c>
      <c r="AN37" t="str">
        <f>VLOOKUP(B37,Tổng!$B$7:$V$79,21,0)</f>
        <v>Đợt 1</v>
      </c>
    </row>
    <row r="38" spans="1:41">
      <c r="A38" s="1" t="s">
        <v>121</v>
      </c>
      <c r="B38" s="1" t="s">
        <v>161</v>
      </c>
      <c r="C38" s="2" t="s">
        <v>147</v>
      </c>
      <c r="D38" s="2" t="s">
        <v>162</v>
      </c>
      <c r="E38" s="1" t="s">
        <v>163</v>
      </c>
      <c r="F38" s="53">
        <v>7.7</v>
      </c>
      <c r="G38" s="11" t="str">
        <f t="shared" si="0"/>
        <v>B</v>
      </c>
      <c r="H38" s="3" t="str">
        <f t="shared" si="1"/>
        <v>3,0</v>
      </c>
      <c r="I38" s="53">
        <v>7.6</v>
      </c>
      <c r="J38" s="11" t="str">
        <f t="shared" si="2"/>
        <v>B</v>
      </c>
      <c r="K38" s="3" t="str">
        <f t="shared" si="3"/>
        <v>3,0</v>
      </c>
      <c r="L38" s="53">
        <v>8.1999999999999993</v>
      </c>
      <c r="M38" s="11" t="str">
        <f t="shared" si="4"/>
        <v>B+</v>
      </c>
      <c r="N38" s="3" t="str">
        <f t="shared" si="5"/>
        <v>3,5</v>
      </c>
      <c r="O38" s="53">
        <v>7</v>
      </c>
      <c r="P38" s="11" t="str">
        <f t="shared" si="6"/>
        <v>B</v>
      </c>
      <c r="Q38" s="3" t="str">
        <f t="shared" si="7"/>
        <v>3,0</v>
      </c>
      <c r="R38" s="53">
        <v>7.3</v>
      </c>
      <c r="S38" s="11" t="str">
        <f t="shared" si="8"/>
        <v>B</v>
      </c>
      <c r="T38" s="3" t="str">
        <f t="shared" si="9"/>
        <v>3,0</v>
      </c>
      <c r="U38" s="53">
        <v>6.7</v>
      </c>
      <c r="V38" s="11" t="str">
        <f t="shared" si="10"/>
        <v>C+</v>
      </c>
      <c r="W38" s="3" t="str">
        <f t="shared" si="11"/>
        <v>2,5</v>
      </c>
      <c r="X38" s="53">
        <v>8.1999999999999993</v>
      </c>
      <c r="Y38" s="11" t="str">
        <f t="shared" si="12"/>
        <v>B+</v>
      </c>
      <c r="Z38" s="3" t="str">
        <f t="shared" si="13"/>
        <v>3,5</v>
      </c>
      <c r="AA38" s="53">
        <v>8.6</v>
      </c>
      <c r="AB38" s="11" t="str">
        <f t="shared" si="14"/>
        <v>A</v>
      </c>
      <c r="AC38" s="3" t="str">
        <f t="shared" si="15"/>
        <v>3,8</v>
      </c>
      <c r="AD38" s="53">
        <v>6.6</v>
      </c>
      <c r="AE38" s="11" t="str">
        <f t="shared" si="16"/>
        <v>C+</v>
      </c>
      <c r="AF38" s="3" t="str">
        <f t="shared" si="17"/>
        <v>2,5</v>
      </c>
      <c r="AG38" s="53">
        <v>8.5</v>
      </c>
      <c r="AH38" s="11" t="str">
        <f t="shared" si="18"/>
        <v>A</v>
      </c>
      <c r="AI38" s="3" t="str">
        <f t="shared" si="19"/>
        <v>3,8</v>
      </c>
      <c r="AJ38" s="9">
        <f t="shared" si="20"/>
        <v>176.5</v>
      </c>
      <c r="AK38" s="10">
        <f t="shared" si="21"/>
        <v>7.6739130434782608</v>
      </c>
      <c r="AL38" s="9">
        <f t="shared" si="22"/>
        <v>73.3</v>
      </c>
      <c r="AM38" s="10">
        <f t="shared" si="23"/>
        <v>3.1869565217391305</v>
      </c>
      <c r="AN38" t="str">
        <f>VLOOKUP(B38,Tổng!$B$7:$V$79,21,0)</f>
        <v>Đợt 1</v>
      </c>
    </row>
    <row r="39" spans="1:41">
      <c r="A39" s="1" t="s">
        <v>125</v>
      </c>
      <c r="B39" s="1" t="s">
        <v>165</v>
      </c>
      <c r="C39" s="2" t="s">
        <v>166</v>
      </c>
      <c r="D39" s="2" t="s">
        <v>167</v>
      </c>
      <c r="E39" s="1" t="s">
        <v>168</v>
      </c>
      <c r="F39" s="53">
        <v>7.1</v>
      </c>
      <c r="G39" s="11" t="str">
        <f t="shared" si="0"/>
        <v>B</v>
      </c>
      <c r="H39" s="3" t="str">
        <f t="shared" si="1"/>
        <v>3,0</v>
      </c>
      <c r="I39" s="53">
        <v>6.4</v>
      </c>
      <c r="J39" s="11" t="str">
        <f t="shared" si="2"/>
        <v>C</v>
      </c>
      <c r="K39" s="3" t="str">
        <f t="shared" si="3"/>
        <v>2,0</v>
      </c>
      <c r="L39" s="53">
        <v>8.1999999999999993</v>
      </c>
      <c r="M39" s="11" t="str">
        <f t="shared" si="4"/>
        <v>B+</v>
      </c>
      <c r="N39" s="3" t="str">
        <f t="shared" si="5"/>
        <v>3,5</v>
      </c>
      <c r="O39" s="53">
        <v>7</v>
      </c>
      <c r="P39" s="11" t="str">
        <f t="shared" si="6"/>
        <v>B</v>
      </c>
      <c r="Q39" s="3" t="str">
        <f t="shared" si="7"/>
        <v>3,0</v>
      </c>
      <c r="R39" s="53">
        <v>6.3</v>
      </c>
      <c r="S39" s="11" t="str">
        <f t="shared" si="8"/>
        <v>C</v>
      </c>
      <c r="T39" s="3" t="str">
        <f t="shared" si="9"/>
        <v>2,0</v>
      </c>
      <c r="U39" s="53">
        <v>6.9</v>
      </c>
      <c r="V39" s="11" t="str">
        <f t="shared" si="10"/>
        <v>C+</v>
      </c>
      <c r="W39" s="3" t="str">
        <f t="shared" si="11"/>
        <v>2,5</v>
      </c>
      <c r="X39" s="53">
        <v>8.1999999999999993</v>
      </c>
      <c r="Y39" s="11" t="str">
        <f t="shared" si="12"/>
        <v>B+</v>
      </c>
      <c r="Z39" s="3" t="str">
        <f t="shared" si="13"/>
        <v>3,5</v>
      </c>
      <c r="AA39" s="53">
        <v>8</v>
      </c>
      <c r="AB39" s="11" t="str">
        <f t="shared" si="14"/>
        <v>B+</v>
      </c>
      <c r="AC39" s="3" t="str">
        <f t="shared" si="15"/>
        <v>3,5</v>
      </c>
      <c r="AD39" s="53">
        <v>6.3</v>
      </c>
      <c r="AE39" s="11" t="str">
        <f t="shared" si="16"/>
        <v>C</v>
      </c>
      <c r="AF39" s="3" t="str">
        <f t="shared" si="17"/>
        <v>2,0</v>
      </c>
      <c r="AG39" s="53">
        <v>7.3</v>
      </c>
      <c r="AH39" s="11" t="str">
        <f t="shared" si="18"/>
        <v>B</v>
      </c>
      <c r="AI39" s="3" t="str">
        <f t="shared" si="19"/>
        <v>3,0</v>
      </c>
      <c r="AJ39" s="9">
        <f t="shared" si="20"/>
        <v>165</v>
      </c>
      <c r="AK39" s="10">
        <f t="shared" si="21"/>
        <v>7.1739130434782608</v>
      </c>
      <c r="AL39" s="9">
        <f t="shared" si="22"/>
        <v>64.5</v>
      </c>
      <c r="AM39" s="10">
        <f t="shared" si="23"/>
        <v>2.8043478260869565</v>
      </c>
      <c r="AN39" t="str">
        <f>VLOOKUP(B39,Tổng!$B$7:$V$79,21,0)</f>
        <v>Đợt 1</v>
      </c>
    </row>
    <row r="40" spans="1:41">
      <c r="A40" s="1" t="s">
        <v>129</v>
      </c>
      <c r="B40" s="1" t="s">
        <v>171</v>
      </c>
      <c r="C40" s="2" t="s">
        <v>172</v>
      </c>
      <c r="D40" s="2" t="s">
        <v>173</v>
      </c>
      <c r="E40" s="1" t="s">
        <v>174</v>
      </c>
      <c r="F40" s="53">
        <v>5.9</v>
      </c>
      <c r="G40" s="11" t="str">
        <f t="shared" si="0"/>
        <v>C</v>
      </c>
      <c r="H40" s="3" t="str">
        <f t="shared" si="1"/>
        <v>2,0</v>
      </c>
      <c r="I40" s="53">
        <v>7.2</v>
      </c>
      <c r="J40" s="11" t="str">
        <f t="shared" si="2"/>
        <v>B</v>
      </c>
      <c r="K40" s="3" t="str">
        <f t="shared" si="3"/>
        <v>3,0</v>
      </c>
      <c r="L40" s="53">
        <v>8.1999999999999993</v>
      </c>
      <c r="M40" s="11" t="str">
        <f t="shared" si="4"/>
        <v>B+</v>
      </c>
      <c r="N40" s="3" t="str">
        <f t="shared" si="5"/>
        <v>3,5</v>
      </c>
      <c r="O40" s="53">
        <v>5.8</v>
      </c>
      <c r="P40" s="11" t="str">
        <f t="shared" si="6"/>
        <v>C</v>
      </c>
      <c r="Q40" s="3" t="str">
        <f t="shared" si="7"/>
        <v>2,0</v>
      </c>
      <c r="R40" s="53">
        <v>7.2</v>
      </c>
      <c r="S40" s="11" t="str">
        <f t="shared" si="8"/>
        <v>B</v>
      </c>
      <c r="T40" s="3" t="str">
        <f t="shared" si="9"/>
        <v>3,0</v>
      </c>
      <c r="U40" s="53">
        <v>4.2</v>
      </c>
      <c r="V40" s="11" t="str">
        <f t="shared" si="10"/>
        <v>D</v>
      </c>
      <c r="W40" s="3" t="str">
        <f t="shared" si="11"/>
        <v>1,0</v>
      </c>
      <c r="X40" s="53">
        <v>7.6</v>
      </c>
      <c r="Y40" s="11" t="str">
        <f t="shared" si="12"/>
        <v>B</v>
      </c>
      <c r="Z40" s="3" t="str">
        <f t="shared" si="13"/>
        <v>3,0</v>
      </c>
      <c r="AA40" s="53">
        <v>8</v>
      </c>
      <c r="AB40" s="11" t="str">
        <f t="shared" si="14"/>
        <v>B+</v>
      </c>
      <c r="AC40" s="3" t="str">
        <f t="shared" si="15"/>
        <v>3,5</v>
      </c>
      <c r="AD40" s="53">
        <v>6.3</v>
      </c>
      <c r="AE40" s="11" t="str">
        <f t="shared" si="16"/>
        <v>C</v>
      </c>
      <c r="AF40" s="3" t="str">
        <f t="shared" si="17"/>
        <v>2,0</v>
      </c>
      <c r="AG40" s="53">
        <v>7.2</v>
      </c>
      <c r="AH40" s="11" t="str">
        <f t="shared" si="18"/>
        <v>B</v>
      </c>
      <c r="AI40" s="3" t="str">
        <f t="shared" si="19"/>
        <v>3,0</v>
      </c>
      <c r="AJ40" s="9">
        <f t="shared" si="20"/>
        <v>156.70000000000002</v>
      </c>
      <c r="AK40" s="10">
        <f t="shared" si="21"/>
        <v>6.8130434782608704</v>
      </c>
      <c r="AL40" s="9">
        <f t="shared" si="22"/>
        <v>60.5</v>
      </c>
      <c r="AM40" s="10">
        <f t="shared" si="23"/>
        <v>2.6304347826086958</v>
      </c>
      <c r="AN40" t="str">
        <f>VLOOKUP(B40,Tổng!$B$7:$V$79,21,0)</f>
        <v>Đợt 1</v>
      </c>
    </row>
    <row r="41" spans="1:41" s="51" customFormat="1">
      <c r="A41" s="46" t="s">
        <v>131</v>
      </c>
      <c r="B41" s="46" t="s">
        <v>176</v>
      </c>
      <c r="C41" s="47" t="s">
        <v>177</v>
      </c>
      <c r="D41" s="47" t="s">
        <v>178</v>
      </c>
      <c r="E41" s="46" t="s">
        <v>179</v>
      </c>
      <c r="F41" s="54"/>
      <c r="G41" s="48" t="str">
        <f t="shared" si="0"/>
        <v>F</v>
      </c>
      <c r="H41" s="3" t="str">
        <f t="shared" si="1"/>
        <v>0,0</v>
      </c>
      <c r="I41" s="54"/>
      <c r="J41" s="48" t="str">
        <f t="shared" si="2"/>
        <v>F</v>
      </c>
      <c r="K41" s="3" t="str">
        <f t="shared" si="3"/>
        <v>0,0</v>
      </c>
      <c r="L41" s="54"/>
      <c r="M41" s="48" t="str">
        <f t="shared" si="4"/>
        <v>F</v>
      </c>
      <c r="N41" s="3" t="str">
        <f t="shared" si="5"/>
        <v>0,0</v>
      </c>
      <c r="O41" s="54"/>
      <c r="P41" s="48" t="str">
        <f t="shared" si="6"/>
        <v>F</v>
      </c>
      <c r="Q41" s="3" t="str">
        <f t="shared" si="7"/>
        <v>0,0</v>
      </c>
      <c r="R41" s="54"/>
      <c r="S41" s="48" t="str">
        <f t="shared" si="8"/>
        <v>F</v>
      </c>
      <c r="T41" s="3" t="str">
        <f t="shared" si="9"/>
        <v>0,0</v>
      </c>
      <c r="U41" s="54"/>
      <c r="V41" s="48" t="str">
        <f t="shared" si="10"/>
        <v>F</v>
      </c>
      <c r="W41" s="3" t="str">
        <f t="shared" si="11"/>
        <v>0,0</v>
      </c>
      <c r="X41" s="54"/>
      <c r="Y41" s="48" t="str">
        <f t="shared" si="12"/>
        <v>F</v>
      </c>
      <c r="Z41" s="3" t="str">
        <f t="shared" si="13"/>
        <v>0,0</v>
      </c>
      <c r="AA41" s="54"/>
      <c r="AB41" s="48" t="str">
        <f t="shared" si="14"/>
        <v>F</v>
      </c>
      <c r="AC41" s="3" t="str">
        <f t="shared" si="15"/>
        <v>0,0</v>
      </c>
      <c r="AD41" s="54"/>
      <c r="AE41" s="48" t="str">
        <f t="shared" si="16"/>
        <v>F</v>
      </c>
      <c r="AF41" s="3" t="str">
        <f t="shared" si="17"/>
        <v>0,0</v>
      </c>
      <c r="AG41" s="54"/>
      <c r="AH41" s="48" t="str">
        <f t="shared" si="18"/>
        <v>F</v>
      </c>
      <c r="AI41" s="3" t="str">
        <f t="shared" si="19"/>
        <v>0,0</v>
      </c>
      <c r="AJ41" s="49">
        <f t="shared" si="20"/>
        <v>0</v>
      </c>
      <c r="AK41" s="50">
        <f t="shared" si="21"/>
        <v>0</v>
      </c>
      <c r="AL41" s="49">
        <f t="shared" si="22"/>
        <v>0</v>
      </c>
      <c r="AM41" s="50">
        <f t="shared" si="23"/>
        <v>0</v>
      </c>
      <c r="AN41" s="51">
        <f>VLOOKUP(B41,Tổng!$B$7:$V$79,21,0)</f>
        <v>0</v>
      </c>
      <c r="AO41" s="51" t="s">
        <v>407</v>
      </c>
    </row>
    <row r="42" spans="1:41">
      <c r="A42" s="1" t="s">
        <v>135</v>
      </c>
      <c r="B42" s="1" t="s">
        <v>182</v>
      </c>
      <c r="C42" s="2" t="s">
        <v>183</v>
      </c>
      <c r="D42" s="2" t="s">
        <v>184</v>
      </c>
      <c r="E42" s="1" t="s">
        <v>185</v>
      </c>
      <c r="F42" s="53">
        <v>7.7</v>
      </c>
      <c r="G42" s="11" t="str">
        <f t="shared" si="0"/>
        <v>B</v>
      </c>
      <c r="H42" s="3" t="str">
        <f t="shared" si="1"/>
        <v>3,0</v>
      </c>
      <c r="I42" s="53">
        <v>7.1</v>
      </c>
      <c r="J42" s="11" t="str">
        <f t="shared" si="2"/>
        <v>B</v>
      </c>
      <c r="K42" s="3" t="str">
        <f t="shared" si="3"/>
        <v>3,0</v>
      </c>
      <c r="L42" s="53">
        <v>8.3000000000000007</v>
      </c>
      <c r="M42" s="11" t="str">
        <f t="shared" si="4"/>
        <v>B+</v>
      </c>
      <c r="N42" s="3" t="str">
        <f t="shared" si="5"/>
        <v>3,5</v>
      </c>
      <c r="O42" s="53">
        <v>6.4</v>
      </c>
      <c r="P42" s="11" t="str">
        <f t="shared" si="6"/>
        <v>C</v>
      </c>
      <c r="Q42" s="3" t="str">
        <f t="shared" si="7"/>
        <v>2,0</v>
      </c>
      <c r="R42" s="53">
        <v>6.4</v>
      </c>
      <c r="S42" s="11" t="str">
        <f t="shared" si="8"/>
        <v>C</v>
      </c>
      <c r="T42" s="3" t="str">
        <f t="shared" si="9"/>
        <v>2,0</v>
      </c>
      <c r="U42" s="53">
        <v>6.7</v>
      </c>
      <c r="V42" s="11" t="str">
        <f t="shared" si="10"/>
        <v>C+</v>
      </c>
      <c r="W42" s="3" t="str">
        <f t="shared" si="11"/>
        <v>2,5</v>
      </c>
      <c r="X42" s="53">
        <v>8.1999999999999993</v>
      </c>
      <c r="Y42" s="11" t="str">
        <f t="shared" si="12"/>
        <v>B+</v>
      </c>
      <c r="Z42" s="3" t="str">
        <f t="shared" si="13"/>
        <v>3,5</v>
      </c>
      <c r="AA42" s="53">
        <v>8.6</v>
      </c>
      <c r="AB42" s="11" t="str">
        <f t="shared" si="14"/>
        <v>A</v>
      </c>
      <c r="AC42" s="3" t="str">
        <f t="shared" si="15"/>
        <v>3,8</v>
      </c>
      <c r="AD42" s="53">
        <v>6.9</v>
      </c>
      <c r="AE42" s="11" t="str">
        <f t="shared" si="16"/>
        <v>C+</v>
      </c>
      <c r="AF42" s="3" t="str">
        <f t="shared" si="17"/>
        <v>2,5</v>
      </c>
      <c r="AG42" s="53">
        <v>8.5</v>
      </c>
      <c r="AH42" s="11" t="str">
        <f t="shared" si="18"/>
        <v>A</v>
      </c>
      <c r="AI42" s="3" t="str">
        <f t="shared" si="19"/>
        <v>3,8</v>
      </c>
      <c r="AJ42" s="9">
        <f t="shared" si="20"/>
        <v>173.6</v>
      </c>
      <c r="AK42" s="10">
        <f t="shared" si="21"/>
        <v>7.5478260869565217</v>
      </c>
      <c r="AL42" s="9">
        <f t="shared" si="22"/>
        <v>69.3</v>
      </c>
      <c r="AM42" s="10">
        <f t="shared" si="23"/>
        <v>3.0130434782608693</v>
      </c>
      <c r="AN42" t="str">
        <f>VLOOKUP(B42,Tổng!$B$7:$V$79,21,0)</f>
        <v>Đợt 1</v>
      </c>
    </row>
    <row r="43" spans="1:41">
      <c r="A43" s="1" t="s">
        <v>140</v>
      </c>
      <c r="B43" s="1" t="s">
        <v>187</v>
      </c>
      <c r="C43" s="2" t="s">
        <v>188</v>
      </c>
      <c r="D43" s="2" t="s">
        <v>189</v>
      </c>
      <c r="E43" s="1" t="s">
        <v>190</v>
      </c>
      <c r="F43" s="53">
        <v>4.2</v>
      </c>
      <c r="G43" s="11" t="str">
        <f t="shared" si="0"/>
        <v>D</v>
      </c>
      <c r="H43" s="3" t="str">
        <f t="shared" si="1"/>
        <v>1,0</v>
      </c>
      <c r="I43" s="53">
        <v>7.1</v>
      </c>
      <c r="J43" s="11" t="str">
        <f t="shared" si="2"/>
        <v>B</v>
      </c>
      <c r="K43" s="3" t="str">
        <f t="shared" si="3"/>
        <v>3,0</v>
      </c>
      <c r="L43" s="53">
        <v>8.1999999999999993</v>
      </c>
      <c r="M43" s="11" t="str">
        <f t="shared" si="4"/>
        <v>B+</v>
      </c>
      <c r="N43" s="3" t="str">
        <f t="shared" si="5"/>
        <v>3,5</v>
      </c>
      <c r="O43" s="53">
        <v>7.6</v>
      </c>
      <c r="P43" s="11" t="str">
        <f t="shared" si="6"/>
        <v>B</v>
      </c>
      <c r="Q43" s="3" t="str">
        <f t="shared" si="7"/>
        <v>3,0</v>
      </c>
      <c r="R43" s="53">
        <v>6.7</v>
      </c>
      <c r="S43" s="11" t="str">
        <f t="shared" si="8"/>
        <v>C+</v>
      </c>
      <c r="T43" s="3" t="str">
        <f t="shared" si="9"/>
        <v>2,5</v>
      </c>
      <c r="U43" s="53">
        <v>6.7</v>
      </c>
      <c r="V43" s="11" t="str">
        <f t="shared" si="10"/>
        <v>C+</v>
      </c>
      <c r="W43" s="3" t="str">
        <f t="shared" si="11"/>
        <v>2,5</v>
      </c>
      <c r="X43" s="53">
        <v>8.1999999999999993</v>
      </c>
      <c r="Y43" s="11" t="str">
        <f t="shared" si="12"/>
        <v>B+</v>
      </c>
      <c r="Z43" s="3" t="str">
        <f t="shared" si="13"/>
        <v>3,5</v>
      </c>
      <c r="AA43" s="53">
        <v>8.6</v>
      </c>
      <c r="AB43" s="11" t="str">
        <f t="shared" si="14"/>
        <v>A</v>
      </c>
      <c r="AC43" s="3" t="str">
        <f t="shared" si="15"/>
        <v>3,8</v>
      </c>
      <c r="AD43" s="53">
        <v>7.1</v>
      </c>
      <c r="AE43" s="11" t="str">
        <f t="shared" si="16"/>
        <v>B</v>
      </c>
      <c r="AF43" s="3" t="str">
        <f t="shared" si="17"/>
        <v>3,0</v>
      </c>
      <c r="AG43" s="53">
        <v>7.2</v>
      </c>
      <c r="AH43" s="11" t="str">
        <f t="shared" si="18"/>
        <v>B</v>
      </c>
      <c r="AI43" s="3" t="str">
        <f t="shared" si="19"/>
        <v>3,0</v>
      </c>
      <c r="AJ43" s="9">
        <f t="shared" si="20"/>
        <v>166.1</v>
      </c>
      <c r="AK43" s="10">
        <f t="shared" si="21"/>
        <v>7.2217391304347824</v>
      </c>
      <c r="AL43" s="9">
        <f t="shared" si="22"/>
        <v>67.400000000000006</v>
      </c>
      <c r="AM43" s="10">
        <f t="shared" si="23"/>
        <v>2.9304347826086961</v>
      </c>
      <c r="AN43" t="str">
        <f>VLOOKUP(B43,Tổng!$B$7:$V$79,21,0)</f>
        <v>Đợt 1</v>
      </c>
    </row>
    <row r="44" spans="1:41">
      <c r="A44" s="1" t="s">
        <v>145</v>
      </c>
      <c r="B44" s="1" t="s">
        <v>192</v>
      </c>
      <c r="C44" s="2" t="s">
        <v>193</v>
      </c>
      <c r="D44" s="2" t="s">
        <v>194</v>
      </c>
      <c r="E44" s="1" t="s">
        <v>195</v>
      </c>
      <c r="F44" s="53">
        <v>7.1</v>
      </c>
      <c r="G44" s="11" t="str">
        <f t="shared" si="0"/>
        <v>B</v>
      </c>
      <c r="H44" s="3" t="str">
        <f t="shared" si="1"/>
        <v>3,0</v>
      </c>
      <c r="I44" s="53">
        <v>7.1</v>
      </c>
      <c r="J44" s="11" t="str">
        <f t="shared" si="2"/>
        <v>B</v>
      </c>
      <c r="K44" s="3" t="str">
        <f t="shared" si="3"/>
        <v>3,0</v>
      </c>
      <c r="L44" s="53">
        <v>6.7</v>
      </c>
      <c r="M44" s="11" t="str">
        <f t="shared" si="4"/>
        <v>C+</v>
      </c>
      <c r="N44" s="3" t="str">
        <f t="shared" si="5"/>
        <v>2,5</v>
      </c>
      <c r="O44" s="53">
        <v>6.4</v>
      </c>
      <c r="P44" s="11" t="str">
        <f t="shared" si="6"/>
        <v>C</v>
      </c>
      <c r="Q44" s="3" t="str">
        <f t="shared" si="7"/>
        <v>2,0</v>
      </c>
      <c r="R44" s="53">
        <v>5.7</v>
      </c>
      <c r="S44" s="11" t="str">
        <f t="shared" si="8"/>
        <v>C</v>
      </c>
      <c r="T44" s="3" t="str">
        <f t="shared" si="9"/>
        <v>2,0</v>
      </c>
      <c r="U44" s="53">
        <v>4.2</v>
      </c>
      <c r="V44" s="11" t="str">
        <f t="shared" si="10"/>
        <v>D</v>
      </c>
      <c r="W44" s="3" t="str">
        <f t="shared" si="11"/>
        <v>1,0</v>
      </c>
      <c r="X44" s="53">
        <v>8.1999999999999993</v>
      </c>
      <c r="Y44" s="11" t="str">
        <f t="shared" si="12"/>
        <v>B+</v>
      </c>
      <c r="Z44" s="3" t="str">
        <f t="shared" si="13"/>
        <v>3,5</v>
      </c>
      <c r="AA44" s="53">
        <v>8</v>
      </c>
      <c r="AB44" s="11" t="str">
        <f t="shared" si="14"/>
        <v>B+</v>
      </c>
      <c r="AC44" s="3" t="str">
        <f t="shared" si="15"/>
        <v>3,5</v>
      </c>
      <c r="AD44" s="53">
        <v>6.8</v>
      </c>
      <c r="AE44" s="11" t="str">
        <f t="shared" si="16"/>
        <v>C+</v>
      </c>
      <c r="AF44" s="3" t="str">
        <f t="shared" si="17"/>
        <v>2,5</v>
      </c>
      <c r="AG44" s="53">
        <v>6.5</v>
      </c>
      <c r="AH44" s="11" t="str">
        <f t="shared" si="18"/>
        <v>C+</v>
      </c>
      <c r="AI44" s="3" t="str">
        <f t="shared" si="19"/>
        <v>2,5</v>
      </c>
      <c r="AJ44" s="9">
        <f t="shared" si="20"/>
        <v>154.70000000000002</v>
      </c>
      <c r="AK44" s="10">
        <f t="shared" si="21"/>
        <v>6.7260869565217396</v>
      </c>
      <c r="AL44" s="9">
        <f t="shared" si="22"/>
        <v>59.5</v>
      </c>
      <c r="AM44" s="10">
        <f t="shared" si="23"/>
        <v>2.5869565217391304</v>
      </c>
      <c r="AN44" t="str">
        <f>VLOOKUP(B44,Tổng!$B$7:$V$79,21,0)</f>
        <v>Đợt 1</v>
      </c>
    </row>
    <row r="45" spans="1:41">
      <c r="A45" s="1" t="s">
        <v>150</v>
      </c>
      <c r="B45" s="1" t="s">
        <v>197</v>
      </c>
      <c r="C45" s="2" t="s">
        <v>198</v>
      </c>
      <c r="D45" s="2" t="s">
        <v>199</v>
      </c>
      <c r="E45" s="1" t="s">
        <v>200</v>
      </c>
      <c r="F45" s="53">
        <v>4.9000000000000004</v>
      </c>
      <c r="G45" s="11" t="str">
        <f t="shared" si="0"/>
        <v>D</v>
      </c>
      <c r="H45" s="3" t="str">
        <f t="shared" si="1"/>
        <v>1,0</v>
      </c>
      <c r="I45" s="53">
        <v>7.1</v>
      </c>
      <c r="J45" s="11" t="str">
        <f t="shared" si="2"/>
        <v>B</v>
      </c>
      <c r="K45" s="3" t="str">
        <f t="shared" si="3"/>
        <v>3,0</v>
      </c>
      <c r="L45" s="53">
        <v>6.7</v>
      </c>
      <c r="M45" s="11" t="str">
        <f t="shared" si="4"/>
        <v>C+</v>
      </c>
      <c r="N45" s="3" t="str">
        <f t="shared" si="5"/>
        <v>2,5</v>
      </c>
      <c r="O45" s="53">
        <v>7</v>
      </c>
      <c r="P45" s="11" t="str">
        <f t="shared" si="6"/>
        <v>B</v>
      </c>
      <c r="Q45" s="3" t="str">
        <f t="shared" si="7"/>
        <v>3,0</v>
      </c>
      <c r="R45" s="53">
        <v>6.3</v>
      </c>
      <c r="S45" s="11" t="str">
        <f t="shared" si="8"/>
        <v>C</v>
      </c>
      <c r="T45" s="3" t="str">
        <f t="shared" si="9"/>
        <v>2,0</v>
      </c>
      <c r="U45" s="53">
        <v>6.4</v>
      </c>
      <c r="V45" s="11" t="str">
        <f t="shared" si="10"/>
        <v>C</v>
      </c>
      <c r="W45" s="3" t="str">
        <f t="shared" si="11"/>
        <v>2,0</v>
      </c>
      <c r="X45" s="53">
        <v>7.6</v>
      </c>
      <c r="Y45" s="11" t="str">
        <f t="shared" si="12"/>
        <v>B</v>
      </c>
      <c r="Z45" s="3" t="str">
        <f t="shared" si="13"/>
        <v>3,0</v>
      </c>
      <c r="AA45" s="53">
        <v>8</v>
      </c>
      <c r="AB45" s="11" t="str">
        <f t="shared" si="14"/>
        <v>B+</v>
      </c>
      <c r="AC45" s="3" t="str">
        <f t="shared" si="15"/>
        <v>3,5</v>
      </c>
      <c r="AD45" s="53">
        <v>7.1</v>
      </c>
      <c r="AE45" s="11" t="str">
        <f t="shared" si="16"/>
        <v>B</v>
      </c>
      <c r="AF45" s="3" t="str">
        <f t="shared" si="17"/>
        <v>3,0</v>
      </c>
      <c r="AG45" s="53">
        <v>7.1</v>
      </c>
      <c r="AH45" s="11" t="str">
        <f t="shared" si="18"/>
        <v>B</v>
      </c>
      <c r="AI45" s="3" t="str">
        <f t="shared" si="19"/>
        <v>3,0</v>
      </c>
      <c r="AJ45" s="9">
        <f t="shared" si="20"/>
        <v>158.60000000000002</v>
      </c>
      <c r="AK45" s="10">
        <f t="shared" si="21"/>
        <v>6.8956521739130441</v>
      </c>
      <c r="AL45" s="9">
        <f t="shared" si="22"/>
        <v>61.5</v>
      </c>
      <c r="AM45" s="10">
        <f t="shared" si="23"/>
        <v>2.6739130434782608</v>
      </c>
      <c r="AN45" t="str">
        <f>VLOOKUP(B45,Tổng!$B$7:$V$79,21,0)</f>
        <v>Đợt 1</v>
      </c>
    </row>
    <row r="46" spans="1:41">
      <c r="A46" s="1" t="s">
        <v>155</v>
      </c>
      <c r="B46" s="1" t="s">
        <v>202</v>
      </c>
      <c r="C46" s="2" t="s">
        <v>203</v>
      </c>
      <c r="D46" s="2" t="s">
        <v>204</v>
      </c>
      <c r="E46" s="1" t="s">
        <v>205</v>
      </c>
      <c r="F46" s="53">
        <v>7.1</v>
      </c>
      <c r="G46" s="11" t="str">
        <f t="shared" si="0"/>
        <v>B</v>
      </c>
      <c r="H46" s="3" t="str">
        <f t="shared" si="1"/>
        <v>3,0</v>
      </c>
      <c r="I46" s="53">
        <v>7.2</v>
      </c>
      <c r="J46" s="11" t="str">
        <f t="shared" si="2"/>
        <v>B</v>
      </c>
      <c r="K46" s="3" t="str">
        <f t="shared" si="3"/>
        <v>3,0</v>
      </c>
      <c r="L46" s="53">
        <v>6.1</v>
      </c>
      <c r="M46" s="11" t="str">
        <f t="shared" si="4"/>
        <v>C</v>
      </c>
      <c r="N46" s="3" t="str">
        <f t="shared" si="5"/>
        <v>2,0</v>
      </c>
      <c r="O46" s="53">
        <v>6.4</v>
      </c>
      <c r="P46" s="11" t="str">
        <f t="shared" si="6"/>
        <v>C</v>
      </c>
      <c r="Q46" s="3" t="str">
        <f t="shared" si="7"/>
        <v>2,0</v>
      </c>
      <c r="R46" s="53">
        <v>6.3</v>
      </c>
      <c r="S46" s="11" t="str">
        <f t="shared" si="8"/>
        <v>C</v>
      </c>
      <c r="T46" s="3" t="str">
        <f t="shared" si="9"/>
        <v>2,0</v>
      </c>
      <c r="U46" s="53">
        <v>7.5</v>
      </c>
      <c r="V46" s="11" t="str">
        <f t="shared" si="10"/>
        <v>B</v>
      </c>
      <c r="W46" s="3" t="str">
        <f t="shared" si="11"/>
        <v>3,0</v>
      </c>
      <c r="X46" s="53">
        <v>7.6</v>
      </c>
      <c r="Y46" s="11" t="str">
        <f t="shared" si="12"/>
        <v>B</v>
      </c>
      <c r="Z46" s="3" t="str">
        <f t="shared" si="13"/>
        <v>3,0</v>
      </c>
      <c r="AA46" s="53">
        <v>7.4</v>
      </c>
      <c r="AB46" s="11" t="str">
        <f t="shared" si="14"/>
        <v>B</v>
      </c>
      <c r="AC46" s="3" t="str">
        <f t="shared" si="15"/>
        <v>3,0</v>
      </c>
      <c r="AD46" s="53">
        <v>5.3</v>
      </c>
      <c r="AE46" s="11" t="str">
        <f t="shared" si="16"/>
        <v>D+</v>
      </c>
      <c r="AF46" s="3" t="str">
        <f t="shared" si="17"/>
        <v>1,5</v>
      </c>
      <c r="AG46" s="53">
        <v>7.3</v>
      </c>
      <c r="AH46" s="11" t="str">
        <f t="shared" si="18"/>
        <v>B</v>
      </c>
      <c r="AI46" s="3" t="str">
        <f t="shared" si="19"/>
        <v>3,0</v>
      </c>
      <c r="AJ46" s="9">
        <f t="shared" si="20"/>
        <v>156.4</v>
      </c>
      <c r="AK46" s="10">
        <f t="shared" si="21"/>
        <v>6.8</v>
      </c>
      <c r="AL46" s="9">
        <f t="shared" si="22"/>
        <v>58.5</v>
      </c>
      <c r="AM46" s="10">
        <f t="shared" si="23"/>
        <v>2.5434782608695654</v>
      </c>
      <c r="AN46" t="str">
        <f>VLOOKUP(B46,Tổng!$B$7:$V$79,21,0)</f>
        <v>Đợt 1</v>
      </c>
    </row>
    <row r="47" spans="1:41">
      <c r="A47" s="1" t="s">
        <v>160</v>
      </c>
      <c r="B47" s="1" t="s">
        <v>207</v>
      </c>
      <c r="C47" s="2" t="s">
        <v>208</v>
      </c>
      <c r="D47" s="2" t="s">
        <v>209</v>
      </c>
      <c r="E47" s="1" t="s">
        <v>210</v>
      </c>
      <c r="F47" s="53">
        <v>7.1</v>
      </c>
      <c r="G47" s="11" t="str">
        <f t="shared" si="0"/>
        <v>B</v>
      </c>
      <c r="H47" s="3" t="str">
        <f t="shared" si="1"/>
        <v>3,0</v>
      </c>
      <c r="I47" s="53">
        <v>7.8</v>
      </c>
      <c r="J47" s="11" t="str">
        <f t="shared" si="2"/>
        <v>B</v>
      </c>
      <c r="K47" s="3" t="str">
        <f t="shared" si="3"/>
        <v>3,0</v>
      </c>
      <c r="L47" s="53">
        <v>7.3</v>
      </c>
      <c r="M47" s="11" t="str">
        <f t="shared" si="4"/>
        <v>B</v>
      </c>
      <c r="N47" s="3" t="str">
        <f t="shared" si="5"/>
        <v>3,0</v>
      </c>
      <c r="O47" s="53">
        <v>7.6</v>
      </c>
      <c r="P47" s="11" t="str">
        <f t="shared" si="6"/>
        <v>B</v>
      </c>
      <c r="Q47" s="3" t="str">
        <f t="shared" si="7"/>
        <v>3,0</v>
      </c>
      <c r="R47" s="53">
        <v>7.4</v>
      </c>
      <c r="S47" s="11" t="str">
        <f t="shared" si="8"/>
        <v>B</v>
      </c>
      <c r="T47" s="3" t="str">
        <f t="shared" si="9"/>
        <v>3,0</v>
      </c>
      <c r="U47" s="53">
        <v>8.1</v>
      </c>
      <c r="V47" s="11" t="str">
        <f t="shared" si="10"/>
        <v>B+</v>
      </c>
      <c r="W47" s="3" t="str">
        <f t="shared" si="11"/>
        <v>3,5</v>
      </c>
      <c r="X47" s="53">
        <v>7.6</v>
      </c>
      <c r="Y47" s="11" t="str">
        <f t="shared" si="12"/>
        <v>B</v>
      </c>
      <c r="Z47" s="3" t="str">
        <f t="shared" si="13"/>
        <v>3,0</v>
      </c>
      <c r="AA47" s="53">
        <v>8</v>
      </c>
      <c r="AB47" s="11" t="str">
        <f t="shared" si="14"/>
        <v>B+</v>
      </c>
      <c r="AC47" s="3" t="str">
        <f t="shared" si="15"/>
        <v>3,5</v>
      </c>
      <c r="AD47" s="53">
        <v>5.4</v>
      </c>
      <c r="AE47" s="11" t="str">
        <f t="shared" si="16"/>
        <v>D+</v>
      </c>
      <c r="AF47" s="3" t="str">
        <f t="shared" si="17"/>
        <v>1,5</v>
      </c>
      <c r="AG47" s="53">
        <v>7.9</v>
      </c>
      <c r="AH47" s="11" t="str">
        <f t="shared" si="18"/>
        <v>B</v>
      </c>
      <c r="AI47" s="3" t="str">
        <f t="shared" si="19"/>
        <v>3,0</v>
      </c>
      <c r="AJ47" s="9">
        <f t="shared" si="20"/>
        <v>169.7</v>
      </c>
      <c r="AK47" s="10">
        <f t="shared" si="21"/>
        <v>7.3782608695652172</v>
      </c>
      <c r="AL47" s="9">
        <f t="shared" si="22"/>
        <v>67</v>
      </c>
      <c r="AM47" s="10">
        <f t="shared" si="23"/>
        <v>2.9130434782608696</v>
      </c>
      <c r="AN47" t="str">
        <f>VLOOKUP(B47,Tổng!$B$7:$V$79,21,0)</f>
        <v>Đợt 1</v>
      </c>
    </row>
    <row r="48" spans="1:41">
      <c r="A48" s="1" t="s">
        <v>164</v>
      </c>
      <c r="B48" s="1" t="s">
        <v>212</v>
      </c>
      <c r="C48" s="2" t="s">
        <v>213</v>
      </c>
      <c r="D48" s="2" t="s">
        <v>214</v>
      </c>
      <c r="E48" s="1" t="s">
        <v>215</v>
      </c>
      <c r="F48" s="53">
        <v>5</v>
      </c>
      <c r="G48" s="11" t="str">
        <f t="shared" si="0"/>
        <v>D+</v>
      </c>
      <c r="H48" s="3" t="str">
        <f t="shared" si="1"/>
        <v>1,5</v>
      </c>
      <c r="I48" s="53">
        <v>7.9</v>
      </c>
      <c r="J48" s="11" t="str">
        <f t="shared" si="2"/>
        <v>B</v>
      </c>
      <c r="K48" s="3" t="str">
        <f t="shared" si="3"/>
        <v>3,0</v>
      </c>
      <c r="L48" s="53">
        <v>7</v>
      </c>
      <c r="M48" s="11" t="str">
        <f t="shared" si="4"/>
        <v>B</v>
      </c>
      <c r="N48" s="3" t="str">
        <f t="shared" si="5"/>
        <v>3,0</v>
      </c>
      <c r="O48" s="53">
        <v>7</v>
      </c>
      <c r="P48" s="11" t="str">
        <f t="shared" si="6"/>
        <v>B</v>
      </c>
      <c r="Q48" s="3" t="str">
        <f t="shared" si="7"/>
        <v>3,0</v>
      </c>
      <c r="R48" s="53">
        <v>7.3</v>
      </c>
      <c r="S48" s="11" t="str">
        <f t="shared" si="8"/>
        <v>B</v>
      </c>
      <c r="T48" s="3" t="str">
        <f t="shared" si="9"/>
        <v>3,0</v>
      </c>
      <c r="U48" s="53">
        <v>7.5</v>
      </c>
      <c r="V48" s="11" t="str">
        <f t="shared" si="10"/>
        <v>B</v>
      </c>
      <c r="W48" s="3" t="str">
        <f t="shared" si="11"/>
        <v>3,0</v>
      </c>
      <c r="X48" s="53">
        <v>7.6</v>
      </c>
      <c r="Y48" s="11" t="str">
        <f t="shared" si="12"/>
        <v>B</v>
      </c>
      <c r="Z48" s="3" t="str">
        <f t="shared" si="13"/>
        <v>3,0</v>
      </c>
      <c r="AA48" s="53">
        <v>8.6</v>
      </c>
      <c r="AB48" s="11" t="str">
        <f t="shared" si="14"/>
        <v>A</v>
      </c>
      <c r="AC48" s="3" t="str">
        <f t="shared" si="15"/>
        <v>3,8</v>
      </c>
      <c r="AD48" s="53">
        <v>6.6</v>
      </c>
      <c r="AE48" s="11" t="str">
        <f t="shared" si="16"/>
        <v>C+</v>
      </c>
      <c r="AF48" s="3" t="str">
        <f t="shared" si="17"/>
        <v>2,5</v>
      </c>
      <c r="AG48" s="53">
        <v>7.7</v>
      </c>
      <c r="AH48" s="11" t="str">
        <f t="shared" si="18"/>
        <v>B</v>
      </c>
      <c r="AI48" s="3" t="str">
        <f t="shared" si="19"/>
        <v>3,0</v>
      </c>
      <c r="AJ48" s="9">
        <f t="shared" si="20"/>
        <v>167.29999999999998</v>
      </c>
      <c r="AK48" s="10">
        <f t="shared" si="21"/>
        <v>7.2739130434782604</v>
      </c>
      <c r="AL48" s="9">
        <f t="shared" si="22"/>
        <v>66.900000000000006</v>
      </c>
      <c r="AM48" s="10">
        <f t="shared" si="23"/>
        <v>2.9086956521739133</v>
      </c>
      <c r="AN48" t="str">
        <f>VLOOKUP(B48,Tổng!$B$7:$V$79,21,0)</f>
        <v>Đợt 1</v>
      </c>
    </row>
    <row r="49" spans="1:41">
      <c r="A49" s="1" t="s">
        <v>169</v>
      </c>
      <c r="B49" s="1" t="s">
        <v>217</v>
      </c>
      <c r="C49" s="2" t="s">
        <v>218</v>
      </c>
      <c r="D49" s="2" t="s">
        <v>219</v>
      </c>
      <c r="E49" s="1" t="s">
        <v>220</v>
      </c>
      <c r="F49" s="53">
        <v>7.1</v>
      </c>
      <c r="G49" s="11" t="str">
        <f t="shared" si="0"/>
        <v>B</v>
      </c>
      <c r="H49" s="3" t="str">
        <f t="shared" si="1"/>
        <v>3,0</v>
      </c>
      <c r="I49" s="53">
        <v>7.8</v>
      </c>
      <c r="J49" s="11" t="str">
        <f t="shared" si="2"/>
        <v>B</v>
      </c>
      <c r="K49" s="3" t="str">
        <f t="shared" si="3"/>
        <v>3,0</v>
      </c>
      <c r="L49" s="53">
        <v>7.1</v>
      </c>
      <c r="M49" s="11" t="str">
        <f t="shared" si="4"/>
        <v>B</v>
      </c>
      <c r="N49" s="3" t="str">
        <f t="shared" si="5"/>
        <v>3,0</v>
      </c>
      <c r="O49" s="53">
        <v>7</v>
      </c>
      <c r="P49" s="11" t="str">
        <f t="shared" si="6"/>
        <v>B</v>
      </c>
      <c r="Q49" s="3" t="str">
        <f t="shared" si="7"/>
        <v>3,0</v>
      </c>
      <c r="R49" s="53">
        <v>6.7</v>
      </c>
      <c r="S49" s="11" t="str">
        <f t="shared" si="8"/>
        <v>C+</v>
      </c>
      <c r="T49" s="3" t="str">
        <f t="shared" si="9"/>
        <v>2,5</v>
      </c>
      <c r="U49" s="53">
        <v>6.1</v>
      </c>
      <c r="V49" s="11" t="str">
        <f t="shared" si="10"/>
        <v>C</v>
      </c>
      <c r="W49" s="3" t="str">
        <f t="shared" si="11"/>
        <v>2,0</v>
      </c>
      <c r="X49" s="53">
        <v>7.6</v>
      </c>
      <c r="Y49" s="11" t="str">
        <f t="shared" si="12"/>
        <v>B</v>
      </c>
      <c r="Z49" s="3" t="str">
        <f t="shared" si="13"/>
        <v>3,0</v>
      </c>
      <c r="AA49" s="53">
        <v>8</v>
      </c>
      <c r="AB49" s="11" t="str">
        <f t="shared" si="14"/>
        <v>B+</v>
      </c>
      <c r="AC49" s="3" t="str">
        <f t="shared" si="15"/>
        <v>3,5</v>
      </c>
      <c r="AD49" s="53">
        <v>5.7</v>
      </c>
      <c r="AE49" s="11" t="str">
        <f t="shared" si="16"/>
        <v>C</v>
      </c>
      <c r="AF49" s="3" t="str">
        <f t="shared" si="17"/>
        <v>2,0</v>
      </c>
      <c r="AG49" s="53">
        <v>7.8</v>
      </c>
      <c r="AH49" s="11" t="str">
        <f t="shared" si="18"/>
        <v>B</v>
      </c>
      <c r="AI49" s="3" t="str">
        <f t="shared" si="19"/>
        <v>3,0</v>
      </c>
      <c r="AJ49" s="9">
        <f t="shared" si="20"/>
        <v>163.30000000000001</v>
      </c>
      <c r="AK49" s="10">
        <f t="shared" si="21"/>
        <v>7.1000000000000005</v>
      </c>
      <c r="AL49" s="9">
        <f t="shared" si="22"/>
        <v>64.5</v>
      </c>
      <c r="AM49" s="10">
        <f t="shared" si="23"/>
        <v>2.8043478260869565</v>
      </c>
      <c r="AN49" t="str">
        <f>VLOOKUP(B49,Tổng!$B$7:$V$79,21,0)</f>
        <v>Đợt 1</v>
      </c>
    </row>
    <row r="50" spans="1:41">
      <c r="A50" s="1" t="s">
        <v>170</v>
      </c>
      <c r="B50" s="1" t="s">
        <v>222</v>
      </c>
      <c r="C50" s="2" t="s">
        <v>223</v>
      </c>
      <c r="D50" s="2" t="s">
        <v>224</v>
      </c>
      <c r="E50" s="1" t="s">
        <v>225</v>
      </c>
      <c r="F50" s="53">
        <v>5.2</v>
      </c>
      <c r="G50" s="11" t="str">
        <f t="shared" si="0"/>
        <v>D+</v>
      </c>
      <c r="H50" s="3" t="str">
        <f t="shared" si="1"/>
        <v>1,5</v>
      </c>
      <c r="I50" s="53">
        <v>7.8</v>
      </c>
      <c r="J50" s="11" t="str">
        <f t="shared" si="2"/>
        <v>B</v>
      </c>
      <c r="K50" s="3" t="str">
        <f t="shared" si="3"/>
        <v>3,0</v>
      </c>
      <c r="L50" s="53">
        <v>6.5</v>
      </c>
      <c r="M50" s="11" t="str">
        <f t="shared" si="4"/>
        <v>C+</v>
      </c>
      <c r="N50" s="3" t="str">
        <f t="shared" si="5"/>
        <v>2,5</v>
      </c>
      <c r="O50" s="53">
        <v>7</v>
      </c>
      <c r="P50" s="11" t="str">
        <f t="shared" si="6"/>
        <v>B</v>
      </c>
      <c r="Q50" s="3" t="str">
        <f t="shared" si="7"/>
        <v>3,0</v>
      </c>
      <c r="R50" s="53">
        <v>7.8</v>
      </c>
      <c r="S50" s="11" t="str">
        <f t="shared" si="8"/>
        <v>B</v>
      </c>
      <c r="T50" s="3" t="str">
        <f t="shared" si="9"/>
        <v>3,0</v>
      </c>
      <c r="U50" s="53">
        <v>5.4</v>
      </c>
      <c r="V50" s="11" t="str">
        <f t="shared" si="10"/>
        <v>D+</v>
      </c>
      <c r="W50" s="3" t="str">
        <f t="shared" si="11"/>
        <v>1,5</v>
      </c>
      <c r="X50" s="53">
        <v>6</v>
      </c>
      <c r="Y50" s="11" t="str">
        <f t="shared" si="12"/>
        <v>C</v>
      </c>
      <c r="Z50" s="3" t="str">
        <f t="shared" si="13"/>
        <v>2,0</v>
      </c>
      <c r="AA50" s="53">
        <v>8</v>
      </c>
      <c r="AB50" s="11" t="str">
        <f t="shared" si="14"/>
        <v>B+</v>
      </c>
      <c r="AC50" s="3" t="str">
        <f t="shared" si="15"/>
        <v>3,5</v>
      </c>
      <c r="AD50" s="53">
        <v>6.9</v>
      </c>
      <c r="AE50" s="11" t="str">
        <f t="shared" si="16"/>
        <v>C+</v>
      </c>
      <c r="AF50" s="3" t="str">
        <f t="shared" si="17"/>
        <v>2,5</v>
      </c>
      <c r="AG50" s="53">
        <v>4.2</v>
      </c>
      <c r="AH50" s="11" t="str">
        <f t="shared" si="18"/>
        <v>D</v>
      </c>
      <c r="AI50" s="3" t="str">
        <f t="shared" si="19"/>
        <v>1,0</v>
      </c>
      <c r="AJ50" s="9">
        <f t="shared" si="20"/>
        <v>148.69999999999999</v>
      </c>
      <c r="AK50" s="10">
        <f t="shared" si="21"/>
        <v>6.4652173913043471</v>
      </c>
      <c r="AL50" s="9">
        <f t="shared" si="22"/>
        <v>54</v>
      </c>
      <c r="AM50" s="10">
        <f t="shared" si="23"/>
        <v>2.347826086956522</v>
      </c>
      <c r="AN50">
        <f>VLOOKUP(B50,Tổng!$B$7:$V$79,21,0)</f>
        <v>0</v>
      </c>
    </row>
    <row r="51" spans="1:41">
      <c r="A51" s="1" t="s">
        <v>175</v>
      </c>
      <c r="B51" s="1" t="s">
        <v>227</v>
      </c>
      <c r="C51" s="2" t="s">
        <v>228</v>
      </c>
      <c r="D51" s="2" t="s">
        <v>229</v>
      </c>
      <c r="E51" s="1" t="s">
        <v>230</v>
      </c>
      <c r="F51" s="53">
        <v>7.1</v>
      </c>
      <c r="G51" s="11" t="str">
        <f t="shared" si="0"/>
        <v>B</v>
      </c>
      <c r="H51" s="3" t="str">
        <f t="shared" si="1"/>
        <v>3,0</v>
      </c>
      <c r="I51" s="53">
        <v>7.9</v>
      </c>
      <c r="J51" s="11" t="str">
        <f t="shared" si="2"/>
        <v>B</v>
      </c>
      <c r="K51" s="3" t="str">
        <f t="shared" si="3"/>
        <v>3,0</v>
      </c>
      <c r="L51" s="53">
        <v>7</v>
      </c>
      <c r="M51" s="11" t="str">
        <f t="shared" si="4"/>
        <v>B</v>
      </c>
      <c r="N51" s="3" t="str">
        <f t="shared" si="5"/>
        <v>3,0</v>
      </c>
      <c r="O51" s="53">
        <v>7</v>
      </c>
      <c r="P51" s="11" t="str">
        <f t="shared" si="6"/>
        <v>B</v>
      </c>
      <c r="Q51" s="3" t="str">
        <f t="shared" si="7"/>
        <v>3,0</v>
      </c>
      <c r="R51" s="53">
        <v>7.5</v>
      </c>
      <c r="S51" s="11" t="str">
        <f t="shared" si="8"/>
        <v>B</v>
      </c>
      <c r="T51" s="3" t="str">
        <f t="shared" si="9"/>
        <v>3,0</v>
      </c>
      <c r="U51" s="53">
        <v>4.7</v>
      </c>
      <c r="V51" s="11" t="str">
        <f t="shared" si="10"/>
        <v>D</v>
      </c>
      <c r="W51" s="3" t="str">
        <f t="shared" si="11"/>
        <v>1,0</v>
      </c>
      <c r="X51" s="53">
        <v>7.6</v>
      </c>
      <c r="Y51" s="11" t="str">
        <f t="shared" si="12"/>
        <v>B</v>
      </c>
      <c r="Z51" s="3" t="str">
        <f t="shared" si="13"/>
        <v>3,0</v>
      </c>
      <c r="AA51" s="53">
        <v>8</v>
      </c>
      <c r="AB51" s="11" t="str">
        <f t="shared" si="14"/>
        <v>B+</v>
      </c>
      <c r="AC51" s="3" t="str">
        <f t="shared" si="15"/>
        <v>3,5</v>
      </c>
      <c r="AD51" s="53">
        <v>6.5</v>
      </c>
      <c r="AE51" s="11" t="str">
        <f t="shared" si="16"/>
        <v>C+</v>
      </c>
      <c r="AF51" s="3" t="str">
        <f t="shared" si="17"/>
        <v>2,5</v>
      </c>
      <c r="AG51" s="53">
        <v>7.2</v>
      </c>
      <c r="AH51" s="11" t="str">
        <f t="shared" si="18"/>
        <v>B</v>
      </c>
      <c r="AI51" s="3" t="str">
        <f t="shared" si="19"/>
        <v>3,0</v>
      </c>
      <c r="AJ51" s="9">
        <f t="shared" si="20"/>
        <v>162.70000000000002</v>
      </c>
      <c r="AK51" s="10">
        <f t="shared" si="21"/>
        <v>7.073913043478262</v>
      </c>
      <c r="AL51" s="9">
        <f t="shared" si="22"/>
        <v>65</v>
      </c>
      <c r="AM51" s="10">
        <f t="shared" si="23"/>
        <v>2.8260869565217392</v>
      </c>
      <c r="AN51" t="str">
        <f>VLOOKUP(B51,Tổng!$B$7:$V$79,21,0)</f>
        <v>Đợt 1</v>
      </c>
    </row>
    <row r="52" spans="1:41" s="51" customFormat="1">
      <c r="A52" s="46" t="s">
        <v>180</v>
      </c>
      <c r="B52" s="46" t="s">
        <v>232</v>
      </c>
      <c r="C52" s="47" t="s">
        <v>233</v>
      </c>
      <c r="D52" s="47" t="s">
        <v>234</v>
      </c>
      <c r="E52" s="46" t="s">
        <v>235</v>
      </c>
      <c r="F52" s="54"/>
      <c r="G52" s="48" t="str">
        <f t="shared" si="0"/>
        <v>F</v>
      </c>
      <c r="H52" s="3" t="str">
        <f t="shared" si="1"/>
        <v>0,0</v>
      </c>
      <c r="I52" s="54"/>
      <c r="J52" s="48" t="str">
        <f t="shared" si="2"/>
        <v>F</v>
      </c>
      <c r="K52" s="3" t="str">
        <f t="shared" si="3"/>
        <v>0,0</v>
      </c>
      <c r="L52" s="54"/>
      <c r="M52" s="48" t="str">
        <f t="shared" si="4"/>
        <v>F</v>
      </c>
      <c r="N52" s="3" t="str">
        <f t="shared" si="5"/>
        <v>0,0</v>
      </c>
      <c r="O52" s="54"/>
      <c r="P52" s="48" t="str">
        <f t="shared" si="6"/>
        <v>F</v>
      </c>
      <c r="Q52" s="3" t="str">
        <f t="shared" si="7"/>
        <v>0,0</v>
      </c>
      <c r="R52" s="54"/>
      <c r="S52" s="48" t="str">
        <f t="shared" si="8"/>
        <v>F</v>
      </c>
      <c r="T52" s="3" t="str">
        <f t="shared" si="9"/>
        <v>0,0</v>
      </c>
      <c r="U52" s="54"/>
      <c r="V52" s="48" t="str">
        <f t="shared" si="10"/>
        <v>F</v>
      </c>
      <c r="W52" s="3" t="str">
        <f t="shared" si="11"/>
        <v>0,0</v>
      </c>
      <c r="X52" s="54"/>
      <c r="Y52" s="48" t="str">
        <f t="shared" si="12"/>
        <v>F</v>
      </c>
      <c r="Z52" s="3" t="str">
        <f t="shared" si="13"/>
        <v>0,0</v>
      </c>
      <c r="AA52" s="54"/>
      <c r="AB52" s="48" t="str">
        <f t="shared" si="14"/>
        <v>F</v>
      </c>
      <c r="AC52" s="3" t="str">
        <f t="shared" si="15"/>
        <v>0,0</v>
      </c>
      <c r="AD52" s="54"/>
      <c r="AE52" s="48" t="str">
        <f t="shared" si="16"/>
        <v>F</v>
      </c>
      <c r="AF52" s="3" t="str">
        <f t="shared" si="17"/>
        <v>0,0</v>
      </c>
      <c r="AG52" s="54"/>
      <c r="AH52" s="48" t="str">
        <f t="shared" si="18"/>
        <v>F</v>
      </c>
      <c r="AI52" s="3" t="str">
        <f t="shared" si="19"/>
        <v>0,0</v>
      </c>
      <c r="AJ52" s="49">
        <f t="shared" si="20"/>
        <v>0</v>
      </c>
      <c r="AK52" s="50">
        <f t="shared" si="21"/>
        <v>0</v>
      </c>
      <c r="AL52" s="49">
        <f t="shared" si="22"/>
        <v>0</v>
      </c>
      <c r="AM52" s="50">
        <f t="shared" si="23"/>
        <v>0</v>
      </c>
      <c r="AN52" s="51">
        <f>VLOOKUP(B52,Tổng!$B$7:$V$79,21,0)</f>
        <v>0</v>
      </c>
      <c r="AO52" s="51" t="s">
        <v>407</v>
      </c>
    </row>
    <row r="53" spans="1:41">
      <c r="A53" s="1" t="s">
        <v>181</v>
      </c>
      <c r="B53" s="1" t="s">
        <v>238</v>
      </c>
      <c r="C53" s="2" t="s">
        <v>239</v>
      </c>
      <c r="D53" s="2" t="s">
        <v>240</v>
      </c>
      <c r="E53" s="1" t="s">
        <v>241</v>
      </c>
      <c r="F53" s="53">
        <v>7.1</v>
      </c>
      <c r="G53" s="11" t="str">
        <f t="shared" si="0"/>
        <v>B</v>
      </c>
      <c r="H53" s="3" t="str">
        <f t="shared" si="1"/>
        <v>3,0</v>
      </c>
      <c r="I53" s="53">
        <v>7.6</v>
      </c>
      <c r="J53" s="11" t="str">
        <f t="shared" si="2"/>
        <v>B</v>
      </c>
      <c r="K53" s="3" t="str">
        <f t="shared" si="3"/>
        <v>3,0</v>
      </c>
      <c r="L53" s="53">
        <v>8.8000000000000007</v>
      </c>
      <c r="M53" s="11" t="str">
        <f t="shared" si="4"/>
        <v>A</v>
      </c>
      <c r="N53" s="3" t="str">
        <f t="shared" si="5"/>
        <v>3,8</v>
      </c>
      <c r="O53" s="53">
        <v>7</v>
      </c>
      <c r="P53" s="11" t="str">
        <f t="shared" si="6"/>
        <v>B</v>
      </c>
      <c r="Q53" s="3" t="str">
        <f t="shared" si="7"/>
        <v>3,0</v>
      </c>
      <c r="R53" s="53">
        <v>6.2</v>
      </c>
      <c r="S53" s="11" t="str">
        <f t="shared" si="8"/>
        <v>C</v>
      </c>
      <c r="T53" s="3" t="str">
        <f t="shared" si="9"/>
        <v>2,0</v>
      </c>
      <c r="U53" s="53">
        <v>6.7</v>
      </c>
      <c r="V53" s="11" t="str">
        <f t="shared" si="10"/>
        <v>C+</v>
      </c>
      <c r="W53" s="3" t="str">
        <f t="shared" si="11"/>
        <v>2,5</v>
      </c>
      <c r="X53" s="53">
        <v>7.6</v>
      </c>
      <c r="Y53" s="11" t="str">
        <f t="shared" si="12"/>
        <v>B</v>
      </c>
      <c r="Z53" s="3" t="str">
        <f t="shared" si="13"/>
        <v>3,0</v>
      </c>
      <c r="AA53" s="53">
        <v>8.6</v>
      </c>
      <c r="AB53" s="11" t="str">
        <f t="shared" si="14"/>
        <v>A</v>
      </c>
      <c r="AC53" s="3" t="str">
        <f t="shared" si="15"/>
        <v>3,8</v>
      </c>
      <c r="AD53" s="53">
        <v>6.9</v>
      </c>
      <c r="AE53" s="11" t="str">
        <f t="shared" si="16"/>
        <v>C+</v>
      </c>
      <c r="AF53" s="3" t="str">
        <f t="shared" si="17"/>
        <v>2,5</v>
      </c>
      <c r="AG53" s="53">
        <v>7.3</v>
      </c>
      <c r="AH53" s="11" t="str">
        <f t="shared" si="18"/>
        <v>B</v>
      </c>
      <c r="AI53" s="3" t="str">
        <f t="shared" si="19"/>
        <v>3,0</v>
      </c>
      <c r="AJ53" s="9">
        <f t="shared" si="20"/>
        <v>170.4</v>
      </c>
      <c r="AK53" s="10">
        <f t="shared" si="21"/>
        <v>7.4086956521739129</v>
      </c>
      <c r="AL53" s="9">
        <f t="shared" si="22"/>
        <v>68.5</v>
      </c>
      <c r="AM53" s="10">
        <f t="shared" si="23"/>
        <v>2.9782608695652173</v>
      </c>
      <c r="AN53" t="str">
        <f>VLOOKUP(B53,Tổng!$B$7:$V$79,21,0)</f>
        <v>Đợt 1</v>
      </c>
    </row>
    <row r="54" spans="1:41">
      <c r="A54" s="1" t="s">
        <v>186</v>
      </c>
      <c r="B54" s="1" t="s">
        <v>244</v>
      </c>
      <c r="C54" s="2" t="s">
        <v>245</v>
      </c>
      <c r="D54" s="2" t="s">
        <v>246</v>
      </c>
      <c r="E54" s="1" t="s">
        <v>247</v>
      </c>
      <c r="F54" s="53">
        <v>5</v>
      </c>
      <c r="G54" s="11" t="str">
        <f t="shared" si="0"/>
        <v>D+</v>
      </c>
      <c r="H54" s="3" t="str">
        <f t="shared" si="1"/>
        <v>1,5</v>
      </c>
      <c r="I54" s="53">
        <v>7.9</v>
      </c>
      <c r="J54" s="11" t="str">
        <f t="shared" si="2"/>
        <v>B</v>
      </c>
      <c r="K54" s="3" t="str">
        <f t="shared" si="3"/>
        <v>3,0</v>
      </c>
      <c r="L54" s="53">
        <v>8.8000000000000007</v>
      </c>
      <c r="M54" s="11" t="str">
        <f t="shared" si="4"/>
        <v>A</v>
      </c>
      <c r="N54" s="3" t="str">
        <f t="shared" si="5"/>
        <v>3,8</v>
      </c>
      <c r="O54" s="53">
        <v>6.4</v>
      </c>
      <c r="P54" s="11" t="str">
        <f t="shared" si="6"/>
        <v>C</v>
      </c>
      <c r="Q54" s="3" t="str">
        <f t="shared" si="7"/>
        <v>2,0</v>
      </c>
      <c r="R54" s="53">
        <v>7.5</v>
      </c>
      <c r="S54" s="11" t="str">
        <f t="shared" si="8"/>
        <v>B</v>
      </c>
      <c r="T54" s="3" t="str">
        <f t="shared" si="9"/>
        <v>3,0</v>
      </c>
      <c r="U54" s="53">
        <v>7.2</v>
      </c>
      <c r="V54" s="11" t="str">
        <f t="shared" si="10"/>
        <v>B</v>
      </c>
      <c r="W54" s="3" t="str">
        <f t="shared" si="11"/>
        <v>3,0</v>
      </c>
      <c r="X54" s="53">
        <v>7.6</v>
      </c>
      <c r="Y54" s="11" t="str">
        <f t="shared" si="12"/>
        <v>B</v>
      </c>
      <c r="Z54" s="3" t="str">
        <f t="shared" si="13"/>
        <v>3,0</v>
      </c>
      <c r="AA54" s="53">
        <v>8.6</v>
      </c>
      <c r="AB54" s="11" t="str">
        <f t="shared" si="14"/>
        <v>A</v>
      </c>
      <c r="AC54" s="3" t="str">
        <f t="shared" si="15"/>
        <v>3,8</v>
      </c>
      <c r="AD54" s="53">
        <v>6.9</v>
      </c>
      <c r="AE54" s="11" t="str">
        <f t="shared" si="16"/>
        <v>C+</v>
      </c>
      <c r="AF54" s="3" t="str">
        <f t="shared" si="17"/>
        <v>2,5</v>
      </c>
      <c r="AG54" s="53">
        <v>7.9</v>
      </c>
      <c r="AH54" s="11" t="str">
        <f t="shared" si="18"/>
        <v>B</v>
      </c>
      <c r="AI54" s="3" t="str">
        <f t="shared" si="19"/>
        <v>3,0</v>
      </c>
      <c r="AJ54" s="9">
        <f t="shared" si="20"/>
        <v>171</v>
      </c>
      <c r="AK54" s="10">
        <f t="shared" si="21"/>
        <v>7.4347826086956523</v>
      </c>
      <c r="AL54" s="9">
        <f t="shared" si="22"/>
        <v>66.5</v>
      </c>
      <c r="AM54" s="10">
        <f t="shared" si="23"/>
        <v>2.8913043478260869</v>
      </c>
      <c r="AN54" t="str">
        <f>VLOOKUP(B54,Tổng!$B$7:$V$79,21,0)</f>
        <v>Đợt 1</v>
      </c>
    </row>
    <row r="55" spans="1:41">
      <c r="A55" s="1" t="s">
        <v>191</v>
      </c>
      <c r="B55" s="1" t="s">
        <v>249</v>
      </c>
      <c r="C55" s="2" t="s">
        <v>250</v>
      </c>
      <c r="D55" s="2" t="s">
        <v>17</v>
      </c>
      <c r="E55" s="1" t="s">
        <v>251</v>
      </c>
      <c r="F55" s="53">
        <v>7.1</v>
      </c>
      <c r="G55" s="11" t="str">
        <f t="shared" si="0"/>
        <v>B</v>
      </c>
      <c r="H55" s="3" t="str">
        <f t="shared" si="1"/>
        <v>3,0</v>
      </c>
      <c r="I55" s="53">
        <v>7.7</v>
      </c>
      <c r="J55" s="11" t="str">
        <f t="shared" si="2"/>
        <v>B</v>
      </c>
      <c r="K55" s="3" t="str">
        <f t="shared" si="3"/>
        <v>3,0</v>
      </c>
      <c r="L55" s="53">
        <v>8.6</v>
      </c>
      <c r="M55" s="11" t="str">
        <f t="shared" si="4"/>
        <v>A</v>
      </c>
      <c r="N55" s="3" t="str">
        <f t="shared" si="5"/>
        <v>3,8</v>
      </c>
      <c r="O55" s="53">
        <v>7</v>
      </c>
      <c r="P55" s="11" t="str">
        <f t="shared" si="6"/>
        <v>B</v>
      </c>
      <c r="Q55" s="3" t="str">
        <f t="shared" si="7"/>
        <v>3,0</v>
      </c>
      <c r="R55" s="53">
        <v>7.9</v>
      </c>
      <c r="S55" s="11" t="str">
        <f t="shared" si="8"/>
        <v>B</v>
      </c>
      <c r="T55" s="3" t="str">
        <f t="shared" si="9"/>
        <v>3,0</v>
      </c>
      <c r="U55" s="53">
        <v>7.8</v>
      </c>
      <c r="V55" s="11" t="str">
        <f t="shared" si="10"/>
        <v>B</v>
      </c>
      <c r="W55" s="3" t="str">
        <f t="shared" si="11"/>
        <v>3,0</v>
      </c>
      <c r="X55" s="53">
        <v>8.1999999999999993</v>
      </c>
      <c r="Y55" s="11" t="str">
        <f t="shared" si="12"/>
        <v>B+</v>
      </c>
      <c r="Z55" s="3" t="str">
        <f t="shared" si="13"/>
        <v>3,5</v>
      </c>
      <c r="AA55" s="53">
        <v>8.6</v>
      </c>
      <c r="AB55" s="11" t="str">
        <f t="shared" si="14"/>
        <v>A</v>
      </c>
      <c r="AC55" s="3" t="str">
        <f t="shared" si="15"/>
        <v>3,8</v>
      </c>
      <c r="AD55" s="53">
        <v>6.9</v>
      </c>
      <c r="AE55" s="11" t="str">
        <f t="shared" si="16"/>
        <v>C+</v>
      </c>
      <c r="AF55" s="3" t="str">
        <f t="shared" si="17"/>
        <v>2,5</v>
      </c>
      <c r="AG55" s="53">
        <v>8.4</v>
      </c>
      <c r="AH55" s="11" t="str">
        <f t="shared" si="18"/>
        <v>B+</v>
      </c>
      <c r="AI55" s="3" t="str">
        <f t="shared" si="19"/>
        <v>3,5</v>
      </c>
      <c r="AJ55" s="9">
        <f t="shared" si="20"/>
        <v>180.29999999999995</v>
      </c>
      <c r="AK55" s="10">
        <f t="shared" si="21"/>
        <v>7.8391304347826063</v>
      </c>
      <c r="AL55" s="9">
        <f t="shared" si="22"/>
        <v>74</v>
      </c>
      <c r="AM55" s="10">
        <f t="shared" si="23"/>
        <v>3.2173913043478262</v>
      </c>
      <c r="AN55" t="str">
        <f>VLOOKUP(B55,Tổng!$B$7:$V$79,21,0)</f>
        <v>Đợt 1</v>
      </c>
    </row>
    <row r="56" spans="1:41" ht="14.25" customHeight="1">
      <c r="A56" s="1" t="s">
        <v>196</v>
      </c>
      <c r="B56" s="1" t="s">
        <v>254</v>
      </c>
      <c r="C56" s="2" t="s">
        <v>255</v>
      </c>
      <c r="D56" s="2" t="s">
        <v>256</v>
      </c>
      <c r="E56" s="1" t="s">
        <v>257</v>
      </c>
      <c r="F56" s="53">
        <v>7.4</v>
      </c>
      <c r="G56" s="11" t="str">
        <f t="shared" si="0"/>
        <v>B</v>
      </c>
      <c r="H56" s="3" t="str">
        <f t="shared" si="1"/>
        <v>3,0</v>
      </c>
      <c r="I56" s="53">
        <v>7.3</v>
      </c>
      <c r="J56" s="11" t="str">
        <f t="shared" si="2"/>
        <v>B</v>
      </c>
      <c r="K56" s="3" t="str">
        <f t="shared" si="3"/>
        <v>3,0</v>
      </c>
      <c r="L56" s="54" t="s">
        <v>387</v>
      </c>
      <c r="M56" s="11"/>
      <c r="N56" s="3" t="str">
        <f t="shared" si="5"/>
        <v>0,0</v>
      </c>
      <c r="O56" s="53">
        <v>7</v>
      </c>
      <c r="P56" s="11" t="str">
        <f t="shared" si="6"/>
        <v>B</v>
      </c>
      <c r="Q56" s="3" t="str">
        <f t="shared" si="7"/>
        <v>3,0</v>
      </c>
      <c r="R56" s="53">
        <v>6.9</v>
      </c>
      <c r="S56" s="11" t="str">
        <f t="shared" si="8"/>
        <v>C+</v>
      </c>
      <c r="T56" s="3" t="str">
        <f t="shared" si="9"/>
        <v>2,5</v>
      </c>
      <c r="U56" s="53">
        <v>6.4</v>
      </c>
      <c r="V56" s="11" t="str">
        <f t="shared" si="10"/>
        <v>C</v>
      </c>
      <c r="W56" s="3" t="str">
        <f t="shared" si="11"/>
        <v>2,0</v>
      </c>
      <c r="X56" s="53">
        <v>7.6</v>
      </c>
      <c r="Y56" s="11" t="str">
        <f t="shared" si="12"/>
        <v>B</v>
      </c>
      <c r="Z56" s="3" t="str">
        <f t="shared" si="13"/>
        <v>3,0</v>
      </c>
      <c r="AA56" s="53">
        <v>8</v>
      </c>
      <c r="AB56" s="11" t="str">
        <f t="shared" si="14"/>
        <v>B+</v>
      </c>
      <c r="AC56" s="3" t="str">
        <f t="shared" si="15"/>
        <v>3,5</v>
      </c>
      <c r="AD56" s="53">
        <v>7.1</v>
      </c>
      <c r="AE56" s="11" t="str">
        <f t="shared" si="16"/>
        <v>B</v>
      </c>
      <c r="AF56" s="3" t="str">
        <f t="shared" si="17"/>
        <v>3,0</v>
      </c>
      <c r="AG56" s="53">
        <v>5.8</v>
      </c>
      <c r="AH56" s="11" t="str">
        <f t="shared" si="18"/>
        <v>C</v>
      </c>
      <c r="AI56" s="3" t="str">
        <f t="shared" si="19"/>
        <v>2,0</v>
      </c>
      <c r="AJ56" s="9" t="e">
        <f t="shared" si="20"/>
        <v>#VALUE!</v>
      </c>
      <c r="AK56" s="10" t="e">
        <f t="shared" si="21"/>
        <v>#VALUE!</v>
      </c>
      <c r="AL56" s="9">
        <f t="shared" si="22"/>
        <v>58.5</v>
      </c>
      <c r="AM56" s="10">
        <f t="shared" si="23"/>
        <v>2.5434782608695654</v>
      </c>
      <c r="AN56">
        <f>VLOOKUP(B56,Tổng!$B$7:$V$79,21,0)</f>
        <v>0</v>
      </c>
      <c r="AO56" s="51" t="s">
        <v>407</v>
      </c>
    </row>
    <row r="57" spans="1:41">
      <c r="A57" s="1" t="s">
        <v>201</v>
      </c>
      <c r="B57" s="1" t="s">
        <v>262</v>
      </c>
      <c r="C57" s="2" t="s">
        <v>263</v>
      </c>
      <c r="D57" s="2" t="s">
        <v>119</v>
      </c>
      <c r="E57" s="1" t="s">
        <v>264</v>
      </c>
      <c r="F57" s="53">
        <v>7.4</v>
      </c>
      <c r="G57" s="11" t="str">
        <f t="shared" ref="G57:G81" si="24">IF(F57&gt;=9.5,"A+",IF(F57&gt;=8.5,"A",IF(F57&gt;=8,"B+",IF(F57&gt;=7,"B",IF(F57&gt;=6.5,"C+",IF(F57&gt;=5.5,"C",IF(F57&gt;=5,"D+",IF(F57&gt;=4,"D",IF(F57&lt;4,"F")))))))))</f>
        <v>B</v>
      </c>
      <c r="H57" s="3" t="str">
        <f t="shared" si="1"/>
        <v>3,0</v>
      </c>
      <c r="I57" s="53">
        <v>7.7</v>
      </c>
      <c r="J57" s="11" t="str">
        <f t="shared" ref="J57:J81" si="25">IF(I57&gt;=9.5,"A+",IF(I57&gt;=8.5,"A",IF(I57&gt;=8,"B+",IF(I57&gt;=7,"B",IF(I57&gt;=6.5,"C+",IF(I57&gt;=5.5,"C",IF(I57&gt;=5,"D+",IF(I57&gt;=4,"D",IF(I57&lt;4,"F")))))))))</f>
        <v>B</v>
      </c>
      <c r="K57" s="3" t="str">
        <f t="shared" si="3"/>
        <v>3,0</v>
      </c>
      <c r="L57" s="53">
        <v>8.5</v>
      </c>
      <c r="M57" s="11" t="str">
        <f t="shared" ref="M57:M81" si="26">IF(L57&gt;=9.5,"A+",IF(L57&gt;=8.5,"A",IF(L57&gt;=8,"B+",IF(L57&gt;=7,"B",IF(L57&gt;=6.5,"C+",IF(L57&gt;=5.5,"C",IF(L57&gt;=5,"D+",IF(L57&gt;=4,"D",IF(L57&lt;4,"F")))))))))</f>
        <v>A</v>
      </c>
      <c r="N57" s="3" t="str">
        <f t="shared" si="5"/>
        <v>3,8</v>
      </c>
      <c r="O57" s="53">
        <v>7</v>
      </c>
      <c r="P57" s="11" t="str">
        <f t="shared" ref="P57:P81" si="27">IF(O57&gt;=9.5,"A+",IF(O57&gt;=8.5,"A",IF(O57&gt;=8,"B+",IF(O57&gt;=7,"B",IF(O57&gt;=6.5,"C+",IF(O57&gt;=5.5,"C",IF(O57&gt;=5,"D+",IF(O57&gt;=4,"D",IF(O57&lt;4,"F")))))))))</f>
        <v>B</v>
      </c>
      <c r="Q57" s="3" t="str">
        <f t="shared" si="7"/>
        <v>3,0</v>
      </c>
      <c r="R57" s="53">
        <v>8</v>
      </c>
      <c r="S57" s="11" t="str">
        <f t="shared" ref="S57:S81" si="28">IF(R57&gt;=9.5,"A+",IF(R57&gt;=8.5,"A",IF(R57&gt;=8,"B+",IF(R57&gt;=7,"B",IF(R57&gt;=6.5,"C+",IF(R57&gt;=5.5,"C",IF(R57&gt;=5,"D+",IF(R57&gt;=4,"D",IF(R57&lt;4,"F")))))))))</f>
        <v>B+</v>
      </c>
      <c r="T57" s="3" t="str">
        <f t="shared" si="9"/>
        <v>3,5</v>
      </c>
      <c r="U57" s="53">
        <v>6.7</v>
      </c>
      <c r="V57" s="11" t="str">
        <f t="shared" ref="V57:V81" si="29">IF(U57&gt;=9.5,"A+",IF(U57&gt;=8.5,"A",IF(U57&gt;=8,"B+",IF(U57&gt;=7,"B",IF(U57&gt;=6.5,"C+",IF(U57&gt;=5.5,"C",IF(U57&gt;=5,"D+",IF(U57&gt;=4,"D",IF(U57&lt;4,"F")))))))))</f>
        <v>C+</v>
      </c>
      <c r="W57" s="3" t="str">
        <f t="shared" si="11"/>
        <v>2,5</v>
      </c>
      <c r="X57" s="53">
        <v>7.6</v>
      </c>
      <c r="Y57" s="11" t="str">
        <f t="shared" ref="Y57:Y81" si="30">IF(X57&gt;=9.5,"A+",IF(X57&gt;=8.5,"A",IF(X57&gt;=8,"B+",IF(X57&gt;=7,"B",IF(X57&gt;=6.5,"C+",IF(X57&gt;=5.5,"C",IF(X57&gt;=5,"D+",IF(X57&gt;=4,"D",IF(X57&lt;4,"F")))))))))</f>
        <v>B</v>
      </c>
      <c r="Z57" s="3" t="str">
        <f t="shared" si="13"/>
        <v>3,0</v>
      </c>
      <c r="AA57" s="53">
        <v>8</v>
      </c>
      <c r="AB57" s="11" t="str">
        <f t="shared" ref="AB57:AB81" si="31">IF(AA57&gt;=9.5,"A+",IF(AA57&gt;=8.5,"A",IF(AA57&gt;=8,"B+",IF(AA57&gt;=7,"B",IF(AA57&gt;=6.5,"C+",IF(AA57&gt;=5.5,"C",IF(AA57&gt;=5,"D+",IF(AA57&gt;=4,"D",IF(AA57&lt;4,"F")))))))))</f>
        <v>B+</v>
      </c>
      <c r="AC57" s="3" t="str">
        <f t="shared" si="15"/>
        <v>3,5</v>
      </c>
      <c r="AD57" s="53">
        <v>6.9</v>
      </c>
      <c r="AE57" s="11" t="str">
        <f t="shared" ref="AE57:AE81" si="32">IF(AD57&gt;=9.5,"A+",IF(AD57&gt;=8.5,"A",IF(AD57&gt;=8,"B+",IF(AD57&gt;=7,"B",IF(AD57&gt;=6.5,"C+",IF(AD57&gt;=5.5,"C",IF(AD57&gt;=5,"D+",IF(AD57&gt;=4,"D",IF(AD57&lt;4,"F")))))))))</f>
        <v>C+</v>
      </c>
      <c r="AF57" s="3" t="str">
        <f t="shared" si="17"/>
        <v>2,5</v>
      </c>
      <c r="AG57" s="53">
        <v>7.9</v>
      </c>
      <c r="AH57" s="11" t="str">
        <f t="shared" ref="AH57:AH81" si="33">IF(AG57&gt;=9.5,"A+",IF(AG57&gt;=8.5,"A",IF(AG57&gt;=8,"B+",IF(AG57&gt;=7,"B",IF(AG57&gt;=6.5,"C+",IF(AG57&gt;=5.5,"C",IF(AG57&gt;=5,"D+",IF(AG57&gt;=4,"D",IF(AG57&lt;4,"F")))))))))</f>
        <v>B</v>
      </c>
      <c r="AI57" s="3" t="str">
        <f t="shared" si="19"/>
        <v>3,0</v>
      </c>
      <c r="AJ57" s="9">
        <f t="shared" ref="AJ57:AJ81" si="34">F57*$F$7+I57*$I$7+L57*$L$7+O57*$O$7+R57*$R$7+U57*$U$7+X57*$X$7+AA57*$AA$7+AD57*$AD$7+AG57*$AG$7</f>
        <v>174.2</v>
      </c>
      <c r="AK57" s="10">
        <f t="shared" ref="AK57:AK81" si="35">AJ57/$AJ$7</f>
        <v>7.5739130434782602</v>
      </c>
      <c r="AL57" s="9">
        <f t="shared" ref="AL57:AL81" si="36">H57*$F$7+K57*$I$7+N57*$L$7+Q57*$O$7+T57*$R$7+W57*$U$7+Z57*$X$7+AC57*$AA$7+AF57*$AD$7+AI57*$AG$7</f>
        <v>70.599999999999994</v>
      </c>
      <c r="AM57" s="10">
        <f t="shared" ref="AM57:AM81" si="37">AL57/$AJ$7</f>
        <v>3.0695652173913039</v>
      </c>
      <c r="AN57" t="str">
        <f>VLOOKUP(B57,Tổng!$B$7:$V$79,21,0)</f>
        <v>Đợt 1</v>
      </c>
    </row>
    <row r="58" spans="1:41">
      <c r="A58" s="1" t="s">
        <v>206</v>
      </c>
      <c r="B58" s="1" t="s">
        <v>266</v>
      </c>
      <c r="C58" s="2" t="s">
        <v>267</v>
      </c>
      <c r="D58" s="2" t="s">
        <v>268</v>
      </c>
      <c r="E58" s="1" t="s">
        <v>269</v>
      </c>
      <c r="F58" s="53">
        <v>7.4</v>
      </c>
      <c r="G58" s="11" t="str">
        <f t="shared" si="24"/>
        <v>B</v>
      </c>
      <c r="H58" s="3" t="str">
        <f t="shared" si="1"/>
        <v>3,0</v>
      </c>
      <c r="I58" s="53">
        <v>7.8</v>
      </c>
      <c r="J58" s="11" t="str">
        <f t="shared" si="25"/>
        <v>B</v>
      </c>
      <c r="K58" s="3" t="str">
        <f t="shared" si="3"/>
        <v>3,0</v>
      </c>
      <c r="L58" s="53">
        <v>8.8000000000000007</v>
      </c>
      <c r="M58" s="11" t="str">
        <f t="shared" si="26"/>
        <v>A</v>
      </c>
      <c r="N58" s="3" t="str">
        <f t="shared" si="5"/>
        <v>3,8</v>
      </c>
      <c r="O58" s="53">
        <v>7</v>
      </c>
      <c r="P58" s="11" t="str">
        <f t="shared" si="27"/>
        <v>B</v>
      </c>
      <c r="Q58" s="3" t="str">
        <f t="shared" si="7"/>
        <v>3,0</v>
      </c>
      <c r="R58" s="53">
        <v>7.6</v>
      </c>
      <c r="S58" s="11" t="str">
        <f t="shared" si="28"/>
        <v>B</v>
      </c>
      <c r="T58" s="3" t="str">
        <f t="shared" si="9"/>
        <v>3,0</v>
      </c>
      <c r="U58" s="53">
        <v>6.2</v>
      </c>
      <c r="V58" s="11" t="str">
        <f t="shared" si="29"/>
        <v>C</v>
      </c>
      <c r="W58" s="3" t="str">
        <f t="shared" si="11"/>
        <v>2,0</v>
      </c>
      <c r="X58" s="53">
        <v>8.1999999999999993</v>
      </c>
      <c r="Y58" s="11" t="str">
        <f t="shared" si="30"/>
        <v>B+</v>
      </c>
      <c r="Z58" s="3" t="str">
        <f t="shared" si="13"/>
        <v>3,5</v>
      </c>
      <c r="AA58" s="53">
        <v>8</v>
      </c>
      <c r="AB58" s="11" t="str">
        <f t="shared" si="31"/>
        <v>B+</v>
      </c>
      <c r="AC58" s="3" t="str">
        <f t="shared" si="15"/>
        <v>3,5</v>
      </c>
      <c r="AD58" s="53">
        <v>6.9</v>
      </c>
      <c r="AE58" s="11" t="str">
        <f t="shared" si="32"/>
        <v>C+</v>
      </c>
      <c r="AF58" s="3" t="str">
        <f t="shared" si="17"/>
        <v>2,5</v>
      </c>
      <c r="AG58" s="53">
        <v>7.3</v>
      </c>
      <c r="AH58" s="11" t="str">
        <f t="shared" si="33"/>
        <v>B</v>
      </c>
      <c r="AI58" s="3" t="str">
        <f t="shared" si="19"/>
        <v>3,0</v>
      </c>
      <c r="AJ58" s="9">
        <f t="shared" si="34"/>
        <v>172.6</v>
      </c>
      <c r="AK58" s="10">
        <f t="shared" si="35"/>
        <v>7.5043478260869563</v>
      </c>
      <c r="AL58" s="9">
        <f t="shared" si="36"/>
        <v>69.599999999999994</v>
      </c>
      <c r="AM58" s="10">
        <f t="shared" si="37"/>
        <v>3.026086956521739</v>
      </c>
      <c r="AN58" t="str">
        <f>VLOOKUP(B58,Tổng!$B$7:$V$79,21,0)</f>
        <v>Đợt 1</v>
      </c>
    </row>
    <row r="59" spans="1:41">
      <c r="A59" s="1" t="s">
        <v>211</v>
      </c>
      <c r="B59" s="1" t="s">
        <v>279</v>
      </c>
      <c r="C59" s="2" t="s">
        <v>280</v>
      </c>
      <c r="D59" s="2" t="s">
        <v>281</v>
      </c>
      <c r="E59" s="1" t="s">
        <v>282</v>
      </c>
      <c r="F59" s="53">
        <v>7.1</v>
      </c>
      <c r="G59" s="11" t="str">
        <f t="shared" si="24"/>
        <v>B</v>
      </c>
      <c r="H59" s="3" t="str">
        <f t="shared" si="1"/>
        <v>3,0</v>
      </c>
      <c r="I59" s="53">
        <v>7.9</v>
      </c>
      <c r="J59" s="11" t="str">
        <f t="shared" si="25"/>
        <v>B</v>
      </c>
      <c r="K59" s="3" t="str">
        <f t="shared" si="3"/>
        <v>3,0</v>
      </c>
      <c r="L59" s="53">
        <v>8.8000000000000007</v>
      </c>
      <c r="M59" s="11" t="str">
        <f t="shared" si="26"/>
        <v>A</v>
      </c>
      <c r="N59" s="3" t="str">
        <f t="shared" si="5"/>
        <v>3,8</v>
      </c>
      <c r="O59" s="53">
        <v>7</v>
      </c>
      <c r="P59" s="11" t="str">
        <f t="shared" si="27"/>
        <v>B</v>
      </c>
      <c r="Q59" s="3" t="str">
        <f t="shared" si="7"/>
        <v>3,0</v>
      </c>
      <c r="R59" s="53">
        <v>7</v>
      </c>
      <c r="S59" s="11" t="str">
        <f t="shared" si="28"/>
        <v>B</v>
      </c>
      <c r="T59" s="3" t="str">
        <f t="shared" si="9"/>
        <v>3,0</v>
      </c>
      <c r="U59" s="53">
        <v>6.1</v>
      </c>
      <c r="V59" s="11" t="str">
        <f t="shared" si="29"/>
        <v>C</v>
      </c>
      <c r="W59" s="3" t="str">
        <f t="shared" si="11"/>
        <v>2,0</v>
      </c>
      <c r="X59" s="53">
        <v>7.6</v>
      </c>
      <c r="Y59" s="11" t="str">
        <f t="shared" si="30"/>
        <v>B</v>
      </c>
      <c r="Z59" s="3" t="str">
        <f t="shared" si="13"/>
        <v>3,0</v>
      </c>
      <c r="AA59" s="53">
        <v>8</v>
      </c>
      <c r="AB59" s="11" t="str">
        <f t="shared" si="31"/>
        <v>B+</v>
      </c>
      <c r="AC59" s="3" t="str">
        <f t="shared" si="15"/>
        <v>3,5</v>
      </c>
      <c r="AD59" s="53">
        <v>6.9</v>
      </c>
      <c r="AE59" s="11" t="str">
        <f t="shared" si="32"/>
        <v>C+</v>
      </c>
      <c r="AF59" s="3" t="str">
        <f t="shared" si="17"/>
        <v>2,5</v>
      </c>
      <c r="AG59" s="53">
        <v>7.3</v>
      </c>
      <c r="AH59" s="11" t="str">
        <f t="shared" si="33"/>
        <v>B</v>
      </c>
      <c r="AI59" s="3" t="str">
        <f t="shared" si="19"/>
        <v>3,0</v>
      </c>
      <c r="AJ59" s="9">
        <f t="shared" si="34"/>
        <v>169.6</v>
      </c>
      <c r="AK59" s="10">
        <f t="shared" si="35"/>
        <v>7.3739130434782609</v>
      </c>
      <c r="AL59" s="9">
        <f t="shared" si="36"/>
        <v>68.599999999999994</v>
      </c>
      <c r="AM59" s="10">
        <f t="shared" si="37"/>
        <v>2.9826086956521736</v>
      </c>
      <c r="AN59" t="str">
        <f>VLOOKUP(B59,Tổng!$B$7:$V$79,21,0)</f>
        <v>Đợt 1</v>
      </c>
    </row>
    <row r="60" spans="1:41">
      <c r="A60" s="1" t="s">
        <v>216</v>
      </c>
      <c r="B60" s="1" t="s">
        <v>283</v>
      </c>
      <c r="C60" s="2" t="s">
        <v>284</v>
      </c>
      <c r="D60" s="2" t="s">
        <v>14</v>
      </c>
      <c r="E60" s="1" t="s">
        <v>285</v>
      </c>
      <c r="F60" s="53">
        <v>7.1</v>
      </c>
      <c r="G60" s="11" t="str">
        <f t="shared" si="24"/>
        <v>B</v>
      </c>
      <c r="H60" s="3" t="str">
        <f t="shared" si="1"/>
        <v>3,0</v>
      </c>
      <c r="I60" s="53">
        <v>7.7</v>
      </c>
      <c r="J60" s="11" t="str">
        <f t="shared" si="25"/>
        <v>B</v>
      </c>
      <c r="K60" s="3" t="str">
        <f t="shared" si="3"/>
        <v>3,0</v>
      </c>
      <c r="L60" s="53">
        <v>7.9</v>
      </c>
      <c r="M60" s="11" t="str">
        <f t="shared" si="26"/>
        <v>B</v>
      </c>
      <c r="N60" s="3" t="str">
        <f t="shared" si="5"/>
        <v>3,0</v>
      </c>
      <c r="O60" s="53">
        <v>7</v>
      </c>
      <c r="P60" s="11" t="str">
        <f t="shared" si="27"/>
        <v>B</v>
      </c>
      <c r="Q60" s="3" t="str">
        <f t="shared" si="7"/>
        <v>3,0</v>
      </c>
      <c r="R60" s="53">
        <v>7.3</v>
      </c>
      <c r="S60" s="11" t="str">
        <f t="shared" si="28"/>
        <v>B</v>
      </c>
      <c r="T60" s="3" t="str">
        <f t="shared" si="9"/>
        <v>3,0</v>
      </c>
      <c r="U60" s="53">
        <v>6.9</v>
      </c>
      <c r="V60" s="11" t="str">
        <f t="shared" si="29"/>
        <v>C+</v>
      </c>
      <c r="W60" s="3" t="str">
        <f t="shared" si="11"/>
        <v>2,5</v>
      </c>
      <c r="X60" s="53">
        <v>7.6</v>
      </c>
      <c r="Y60" s="11" t="str">
        <f t="shared" si="30"/>
        <v>B</v>
      </c>
      <c r="Z60" s="3" t="str">
        <f t="shared" si="13"/>
        <v>3,0</v>
      </c>
      <c r="AA60" s="53">
        <v>8</v>
      </c>
      <c r="AB60" s="11" t="str">
        <f t="shared" si="31"/>
        <v>B+</v>
      </c>
      <c r="AC60" s="3" t="str">
        <f t="shared" si="15"/>
        <v>3,5</v>
      </c>
      <c r="AD60" s="53">
        <v>6.6</v>
      </c>
      <c r="AE60" s="11" t="str">
        <f t="shared" si="32"/>
        <v>C+</v>
      </c>
      <c r="AF60" s="3" t="str">
        <f t="shared" si="17"/>
        <v>2,5</v>
      </c>
      <c r="AG60" s="53">
        <v>7.9</v>
      </c>
      <c r="AH60" s="11" t="str">
        <f t="shared" si="33"/>
        <v>B</v>
      </c>
      <c r="AI60" s="3" t="str">
        <f t="shared" si="19"/>
        <v>3,0</v>
      </c>
      <c r="AJ60" s="9">
        <f t="shared" si="34"/>
        <v>170.5</v>
      </c>
      <c r="AK60" s="10">
        <f t="shared" si="35"/>
        <v>7.4130434782608692</v>
      </c>
      <c r="AL60" s="9">
        <f t="shared" si="36"/>
        <v>68</v>
      </c>
      <c r="AM60" s="10">
        <f t="shared" si="37"/>
        <v>2.9565217391304346</v>
      </c>
      <c r="AN60" t="str">
        <f>VLOOKUP(B60,Tổng!$B$7:$V$79,21,0)</f>
        <v>Đợt 1</v>
      </c>
    </row>
    <row r="61" spans="1:41">
      <c r="A61" s="1" t="s">
        <v>221</v>
      </c>
      <c r="B61" s="1" t="s">
        <v>286</v>
      </c>
      <c r="C61" s="2" t="s">
        <v>287</v>
      </c>
      <c r="D61" s="2" t="s">
        <v>14</v>
      </c>
      <c r="E61" s="1" t="s">
        <v>288</v>
      </c>
      <c r="F61" s="53">
        <v>7.4</v>
      </c>
      <c r="G61" s="11" t="str">
        <f t="shared" si="24"/>
        <v>B</v>
      </c>
      <c r="H61" s="3" t="str">
        <f t="shared" si="1"/>
        <v>3,0</v>
      </c>
      <c r="I61" s="53">
        <v>7.6</v>
      </c>
      <c r="J61" s="11" t="str">
        <f t="shared" si="25"/>
        <v>B</v>
      </c>
      <c r="K61" s="3" t="str">
        <f t="shared" si="3"/>
        <v>3,0</v>
      </c>
      <c r="L61" s="53">
        <v>7.9</v>
      </c>
      <c r="M61" s="11" t="str">
        <f t="shared" si="26"/>
        <v>B</v>
      </c>
      <c r="N61" s="3" t="str">
        <f t="shared" si="5"/>
        <v>3,0</v>
      </c>
      <c r="O61" s="53">
        <v>7</v>
      </c>
      <c r="P61" s="11" t="str">
        <f t="shared" si="27"/>
        <v>B</v>
      </c>
      <c r="Q61" s="3" t="str">
        <f t="shared" si="7"/>
        <v>3,0</v>
      </c>
      <c r="R61" s="53">
        <v>7.8</v>
      </c>
      <c r="S61" s="11" t="str">
        <f t="shared" si="28"/>
        <v>B</v>
      </c>
      <c r="T61" s="3" t="str">
        <f t="shared" si="9"/>
        <v>3,0</v>
      </c>
      <c r="U61" s="53">
        <v>7.5</v>
      </c>
      <c r="V61" s="11" t="str">
        <f t="shared" si="29"/>
        <v>B</v>
      </c>
      <c r="W61" s="3" t="str">
        <f t="shared" si="11"/>
        <v>3,0</v>
      </c>
      <c r="X61" s="53">
        <v>8.1999999999999993</v>
      </c>
      <c r="Y61" s="11" t="str">
        <f t="shared" si="30"/>
        <v>B+</v>
      </c>
      <c r="Z61" s="3" t="str">
        <f t="shared" si="13"/>
        <v>3,5</v>
      </c>
      <c r="AA61" s="53">
        <v>8</v>
      </c>
      <c r="AB61" s="11" t="str">
        <f t="shared" si="31"/>
        <v>B+</v>
      </c>
      <c r="AC61" s="3" t="str">
        <f t="shared" si="15"/>
        <v>3,5</v>
      </c>
      <c r="AD61" s="53">
        <v>7.2</v>
      </c>
      <c r="AE61" s="11" t="str">
        <f t="shared" si="32"/>
        <v>B</v>
      </c>
      <c r="AF61" s="3" t="str">
        <f t="shared" si="17"/>
        <v>3,0</v>
      </c>
      <c r="AG61" s="53">
        <v>8.8000000000000007</v>
      </c>
      <c r="AH61" s="11" t="str">
        <f t="shared" si="33"/>
        <v>A</v>
      </c>
      <c r="AI61" s="3" t="str">
        <f t="shared" si="19"/>
        <v>3,8</v>
      </c>
      <c r="AJ61" s="9">
        <f t="shared" si="34"/>
        <v>178.79999999999998</v>
      </c>
      <c r="AK61" s="10">
        <f t="shared" si="35"/>
        <v>7.7739130434782604</v>
      </c>
      <c r="AL61" s="9">
        <f t="shared" si="36"/>
        <v>73.900000000000006</v>
      </c>
      <c r="AM61" s="10">
        <f t="shared" si="37"/>
        <v>3.2130434782608699</v>
      </c>
      <c r="AN61" t="str">
        <f>VLOOKUP(B61,Tổng!$B$7:$V$79,21,0)</f>
        <v>Đợt 1</v>
      </c>
    </row>
    <row r="62" spans="1:41">
      <c r="A62" s="1" t="s">
        <v>226</v>
      </c>
      <c r="B62" s="1" t="s">
        <v>289</v>
      </c>
      <c r="C62" s="2" t="s">
        <v>290</v>
      </c>
      <c r="D62" s="2" t="s">
        <v>256</v>
      </c>
      <c r="E62" s="1" t="s">
        <v>291</v>
      </c>
      <c r="F62" s="53">
        <v>7.7</v>
      </c>
      <c r="G62" s="11" t="str">
        <f t="shared" si="24"/>
        <v>B</v>
      </c>
      <c r="H62" s="3" t="str">
        <f t="shared" si="1"/>
        <v>3,0</v>
      </c>
      <c r="I62" s="53">
        <v>7.6</v>
      </c>
      <c r="J62" s="11" t="str">
        <f t="shared" si="25"/>
        <v>B</v>
      </c>
      <c r="K62" s="3" t="str">
        <f t="shared" si="3"/>
        <v>3,0</v>
      </c>
      <c r="L62" s="53">
        <v>8.5</v>
      </c>
      <c r="M62" s="11" t="str">
        <f t="shared" si="26"/>
        <v>A</v>
      </c>
      <c r="N62" s="3" t="str">
        <f t="shared" si="5"/>
        <v>3,8</v>
      </c>
      <c r="O62" s="53">
        <v>7</v>
      </c>
      <c r="P62" s="11" t="str">
        <f t="shared" si="27"/>
        <v>B</v>
      </c>
      <c r="Q62" s="3" t="str">
        <f t="shared" si="7"/>
        <v>3,0</v>
      </c>
      <c r="R62" s="53">
        <v>7.8</v>
      </c>
      <c r="S62" s="11" t="str">
        <f t="shared" si="28"/>
        <v>B</v>
      </c>
      <c r="T62" s="3" t="str">
        <f t="shared" si="9"/>
        <v>3,0</v>
      </c>
      <c r="U62" s="53">
        <v>7.2</v>
      </c>
      <c r="V62" s="11" t="str">
        <f t="shared" si="29"/>
        <v>B</v>
      </c>
      <c r="W62" s="3" t="str">
        <f t="shared" si="11"/>
        <v>3,0</v>
      </c>
      <c r="X62" s="53">
        <v>8.1999999999999993</v>
      </c>
      <c r="Y62" s="11" t="str">
        <f t="shared" si="30"/>
        <v>B+</v>
      </c>
      <c r="Z62" s="3" t="str">
        <f t="shared" si="13"/>
        <v>3,5</v>
      </c>
      <c r="AA62" s="53">
        <v>8.6</v>
      </c>
      <c r="AB62" s="11" t="str">
        <f t="shared" si="31"/>
        <v>A</v>
      </c>
      <c r="AC62" s="3" t="str">
        <f t="shared" si="15"/>
        <v>3,8</v>
      </c>
      <c r="AD62" s="53">
        <v>7.5</v>
      </c>
      <c r="AE62" s="11" t="str">
        <f t="shared" si="32"/>
        <v>B</v>
      </c>
      <c r="AF62" s="3" t="str">
        <f t="shared" si="17"/>
        <v>3,0</v>
      </c>
      <c r="AG62" s="53">
        <v>7.9</v>
      </c>
      <c r="AH62" s="11" t="str">
        <f t="shared" si="33"/>
        <v>B</v>
      </c>
      <c r="AI62" s="3" t="str">
        <f t="shared" si="19"/>
        <v>3,0</v>
      </c>
      <c r="AJ62" s="9">
        <f t="shared" si="34"/>
        <v>180</v>
      </c>
      <c r="AK62" s="10">
        <f t="shared" si="35"/>
        <v>7.8260869565217392</v>
      </c>
      <c r="AL62" s="9">
        <f t="shared" si="36"/>
        <v>74</v>
      </c>
      <c r="AM62" s="10">
        <f t="shared" si="37"/>
        <v>3.2173913043478262</v>
      </c>
      <c r="AN62" t="str">
        <f>VLOOKUP(B62,Tổng!$B$7:$V$79,21,0)</f>
        <v>Đợt 1</v>
      </c>
    </row>
    <row r="63" spans="1:41">
      <c r="A63" s="1" t="s">
        <v>231</v>
      </c>
      <c r="B63" s="1" t="s">
        <v>292</v>
      </c>
      <c r="C63" s="2" t="s">
        <v>228</v>
      </c>
      <c r="D63" s="2" t="s">
        <v>256</v>
      </c>
      <c r="E63" s="1" t="s">
        <v>293</v>
      </c>
      <c r="F63" s="53">
        <v>7.4</v>
      </c>
      <c r="G63" s="11" t="str">
        <f t="shared" si="24"/>
        <v>B</v>
      </c>
      <c r="H63" s="3" t="str">
        <f t="shared" si="1"/>
        <v>3,0</v>
      </c>
      <c r="I63" s="53">
        <v>7.3</v>
      </c>
      <c r="J63" s="11" t="str">
        <f t="shared" si="25"/>
        <v>B</v>
      </c>
      <c r="K63" s="3" t="str">
        <f t="shared" si="3"/>
        <v>3,0</v>
      </c>
      <c r="L63" s="53">
        <v>8.1999999999999993</v>
      </c>
      <c r="M63" s="11" t="str">
        <f t="shared" si="26"/>
        <v>B+</v>
      </c>
      <c r="N63" s="3" t="str">
        <f t="shared" si="5"/>
        <v>3,5</v>
      </c>
      <c r="O63" s="53">
        <v>7</v>
      </c>
      <c r="P63" s="11" t="str">
        <f t="shared" si="27"/>
        <v>B</v>
      </c>
      <c r="Q63" s="3" t="str">
        <f t="shared" si="7"/>
        <v>3,0</v>
      </c>
      <c r="R63" s="53">
        <v>7.5</v>
      </c>
      <c r="S63" s="11" t="str">
        <f t="shared" si="28"/>
        <v>B</v>
      </c>
      <c r="T63" s="3" t="str">
        <f t="shared" si="9"/>
        <v>3,0</v>
      </c>
      <c r="U63" s="53">
        <v>7</v>
      </c>
      <c r="V63" s="11" t="str">
        <f t="shared" si="29"/>
        <v>B</v>
      </c>
      <c r="W63" s="3" t="str">
        <f t="shared" si="11"/>
        <v>3,0</v>
      </c>
      <c r="X63" s="53">
        <v>7.6</v>
      </c>
      <c r="Y63" s="11" t="str">
        <f t="shared" si="30"/>
        <v>B</v>
      </c>
      <c r="Z63" s="3" t="str">
        <f t="shared" si="13"/>
        <v>3,0</v>
      </c>
      <c r="AA63" s="53">
        <v>7.4</v>
      </c>
      <c r="AB63" s="11" t="str">
        <f t="shared" si="31"/>
        <v>B</v>
      </c>
      <c r="AC63" s="3" t="str">
        <f t="shared" si="15"/>
        <v>3,0</v>
      </c>
      <c r="AD63" s="53">
        <v>7.1</v>
      </c>
      <c r="AE63" s="11" t="str">
        <f t="shared" si="32"/>
        <v>B</v>
      </c>
      <c r="AF63" s="3" t="str">
        <f t="shared" si="17"/>
        <v>3,0</v>
      </c>
      <c r="AG63" s="53">
        <v>6.1</v>
      </c>
      <c r="AH63" s="11" t="str">
        <f t="shared" si="33"/>
        <v>C</v>
      </c>
      <c r="AI63" s="3" t="str">
        <f t="shared" si="19"/>
        <v>2,0</v>
      </c>
      <c r="AJ63" s="9">
        <f t="shared" si="34"/>
        <v>165.8</v>
      </c>
      <c r="AK63" s="10">
        <f t="shared" si="35"/>
        <v>7.2086956521739136</v>
      </c>
      <c r="AL63" s="9">
        <f t="shared" si="36"/>
        <v>67</v>
      </c>
      <c r="AM63" s="10">
        <f t="shared" si="37"/>
        <v>2.9130434782608696</v>
      </c>
      <c r="AN63" t="str">
        <f>VLOOKUP(B63,Tổng!$B$7:$V$79,21,0)</f>
        <v>Đợt 1</v>
      </c>
    </row>
    <row r="64" spans="1:41">
      <c r="A64" s="1" t="s">
        <v>236</v>
      </c>
      <c r="B64" s="1" t="s">
        <v>294</v>
      </c>
      <c r="C64" s="2" t="s">
        <v>295</v>
      </c>
      <c r="D64" s="2" t="s">
        <v>296</v>
      </c>
      <c r="E64" s="1" t="s">
        <v>297</v>
      </c>
      <c r="F64" s="53">
        <v>6.8</v>
      </c>
      <c r="G64" s="11" t="str">
        <f t="shared" si="24"/>
        <v>C+</v>
      </c>
      <c r="H64" s="3" t="str">
        <f t="shared" si="1"/>
        <v>2,5</v>
      </c>
      <c r="I64" s="53">
        <v>7.1</v>
      </c>
      <c r="J64" s="11" t="str">
        <f t="shared" si="25"/>
        <v>B</v>
      </c>
      <c r="K64" s="3" t="str">
        <f t="shared" si="3"/>
        <v>3,0</v>
      </c>
      <c r="L64" s="53">
        <v>8.3000000000000007</v>
      </c>
      <c r="M64" s="11" t="str">
        <f t="shared" si="26"/>
        <v>B+</v>
      </c>
      <c r="N64" s="3" t="str">
        <f t="shared" si="5"/>
        <v>3,5</v>
      </c>
      <c r="O64" s="53">
        <v>7</v>
      </c>
      <c r="P64" s="11" t="str">
        <f t="shared" si="27"/>
        <v>B</v>
      </c>
      <c r="Q64" s="3" t="str">
        <f t="shared" si="7"/>
        <v>3,0</v>
      </c>
      <c r="R64" s="53">
        <v>8.1999999999999993</v>
      </c>
      <c r="S64" s="11" t="str">
        <f t="shared" si="28"/>
        <v>B+</v>
      </c>
      <c r="T64" s="3" t="str">
        <f t="shared" si="9"/>
        <v>3,5</v>
      </c>
      <c r="U64" s="53">
        <v>7.2</v>
      </c>
      <c r="V64" s="11" t="str">
        <f t="shared" si="29"/>
        <v>B</v>
      </c>
      <c r="W64" s="3" t="str">
        <f t="shared" si="11"/>
        <v>3,0</v>
      </c>
      <c r="X64" s="53">
        <v>8.4</v>
      </c>
      <c r="Y64" s="11" t="str">
        <f t="shared" si="30"/>
        <v>B+</v>
      </c>
      <c r="Z64" s="3" t="str">
        <f t="shared" si="13"/>
        <v>3,5</v>
      </c>
      <c r="AA64" s="53">
        <v>8</v>
      </c>
      <c r="AB64" s="11" t="str">
        <f t="shared" si="31"/>
        <v>B+</v>
      </c>
      <c r="AC64" s="3" t="str">
        <f t="shared" si="15"/>
        <v>3,5</v>
      </c>
      <c r="AD64" s="53">
        <v>6.4</v>
      </c>
      <c r="AE64" s="11" t="str">
        <f t="shared" si="32"/>
        <v>C</v>
      </c>
      <c r="AF64" s="3" t="str">
        <f t="shared" si="17"/>
        <v>2,0</v>
      </c>
      <c r="AG64" s="53">
        <v>7.9</v>
      </c>
      <c r="AH64" s="11" t="str">
        <f t="shared" si="33"/>
        <v>B</v>
      </c>
      <c r="AI64" s="3" t="str">
        <f t="shared" si="19"/>
        <v>3,0</v>
      </c>
      <c r="AJ64" s="9">
        <f t="shared" si="34"/>
        <v>172.89999999999998</v>
      </c>
      <c r="AK64" s="10">
        <f t="shared" si="35"/>
        <v>7.5173913043478251</v>
      </c>
      <c r="AL64" s="9">
        <f t="shared" si="36"/>
        <v>69.5</v>
      </c>
      <c r="AM64" s="10">
        <f t="shared" si="37"/>
        <v>3.0217391304347827</v>
      </c>
      <c r="AN64" t="str">
        <f>VLOOKUP(B64,Tổng!$B$7:$V$79,21,0)</f>
        <v>Đợt 1</v>
      </c>
    </row>
    <row r="65" spans="1:41">
      <c r="A65" s="1" t="s">
        <v>237</v>
      </c>
      <c r="B65" s="1" t="s">
        <v>298</v>
      </c>
      <c r="C65" s="2" t="s">
        <v>299</v>
      </c>
      <c r="D65" s="2" t="s">
        <v>22</v>
      </c>
      <c r="E65" s="1" t="s">
        <v>300</v>
      </c>
      <c r="F65" s="53">
        <v>4.5999999999999996</v>
      </c>
      <c r="G65" s="11" t="str">
        <f t="shared" si="24"/>
        <v>D</v>
      </c>
      <c r="H65" s="3" t="str">
        <f t="shared" si="1"/>
        <v>1,0</v>
      </c>
      <c r="I65" s="53">
        <v>7.3</v>
      </c>
      <c r="J65" s="11" t="str">
        <f t="shared" si="25"/>
        <v>B</v>
      </c>
      <c r="K65" s="3" t="str">
        <f t="shared" si="3"/>
        <v>3,0</v>
      </c>
      <c r="L65" s="53">
        <v>8.1999999999999993</v>
      </c>
      <c r="M65" s="11" t="str">
        <f t="shared" si="26"/>
        <v>B+</v>
      </c>
      <c r="N65" s="3" t="str">
        <f t="shared" si="5"/>
        <v>3,5</v>
      </c>
      <c r="O65" s="53">
        <v>5.8</v>
      </c>
      <c r="P65" s="11" t="str">
        <f t="shared" si="27"/>
        <v>C</v>
      </c>
      <c r="Q65" s="3" t="str">
        <f t="shared" si="7"/>
        <v>2,0</v>
      </c>
      <c r="R65" s="53">
        <v>6.5</v>
      </c>
      <c r="S65" s="11" t="str">
        <f t="shared" si="28"/>
        <v>C+</v>
      </c>
      <c r="T65" s="3" t="str">
        <f t="shared" si="9"/>
        <v>2,5</v>
      </c>
      <c r="U65" s="53">
        <v>6.1</v>
      </c>
      <c r="V65" s="11" t="str">
        <f t="shared" si="29"/>
        <v>C</v>
      </c>
      <c r="W65" s="3" t="str">
        <f t="shared" si="11"/>
        <v>2,0</v>
      </c>
      <c r="X65" s="53">
        <v>6</v>
      </c>
      <c r="Y65" s="11" t="str">
        <f t="shared" si="30"/>
        <v>C</v>
      </c>
      <c r="Z65" s="3" t="str">
        <f t="shared" si="13"/>
        <v>2,0</v>
      </c>
      <c r="AA65" s="53">
        <v>8</v>
      </c>
      <c r="AB65" s="11" t="str">
        <f t="shared" si="31"/>
        <v>B+</v>
      </c>
      <c r="AC65" s="3" t="str">
        <f t="shared" si="15"/>
        <v>3,5</v>
      </c>
      <c r="AD65" s="53">
        <v>5.7</v>
      </c>
      <c r="AE65" s="11" t="str">
        <f t="shared" si="32"/>
        <v>C</v>
      </c>
      <c r="AF65" s="3" t="str">
        <f t="shared" si="17"/>
        <v>2,0</v>
      </c>
      <c r="AG65" s="53">
        <v>7.7</v>
      </c>
      <c r="AH65" s="11" t="str">
        <f t="shared" si="33"/>
        <v>B</v>
      </c>
      <c r="AI65" s="3" t="str">
        <f t="shared" si="19"/>
        <v>3,0</v>
      </c>
      <c r="AJ65" s="9">
        <f t="shared" si="34"/>
        <v>153.19999999999999</v>
      </c>
      <c r="AK65" s="10">
        <f t="shared" si="35"/>
        <v>6.660869565217391</v>
      </c>
      <c r="AL65" s="9">
        <f t="shared" si="36"/>
        <v>57.5</v>
      </c>
      <c r="AM65" s="10">
        <f t="shared" si="37"/>
        <v>2.5</v>
      </c>
      <c r="AN65" t="str">
        <f>VLOOKUP(B65,Tổng!$B$7:$V$79,21,0)</f>
        <v>Đợt 1</v>
      </c>
    </row>
    <row r="66" spans="1:41">
      <c r="A66" s="1" t="s">
        <v>242</v>
      </c>
      <c r="B66" s="1" t="s">
        <v>301</v>
      </c>
      <c r="C66" s="2" t="s">
        <v>302</v>
      </c>
      <c r="D66" s="2" t="s">
        <v>42</v>
      </c>
      <c r="E66" s="1" t="s">
        <v>303</v>
      </c>
      <c r="F66" s="53">
        <v>7.1</v>
      </c>
      <c r="G66" s="11" t="str">
        <f t="shared" si="24"/>
        <v>B</v>
      </c>
      <c r="H66" s="3" t="str">
        <f t="shared" si="1"/>
        <v>3,0</v>
      </c>
      <c r="I66" s="53">
        <v>7</v>
      </c>
      <c r="J66" s="11" t="str">
        <f t="shared" si="25"/>
        <v>B</v>
      </c>
      <c r="K66" s="3" t="str">
        <f t="shared" si="3"/>
        <v>3,0</v>
      </c>
      <c r="L66" s="53">
        <v>7.6</v>
      </c>
      <c r="M66" s="11" t="str">
        <f t="shared" si="26"/>
        <v>B</v>
      </c>
      <c r="N66" s="3" t="str">
        <f t="shared" si="5"/>
        <v>3,0</v>
      </c>
      <c r="O66" s="53">
        <v>6.4</v>
      </c>
      <c r="P66" s="11" t="str">
        <f t="shared" si="27"/>
        <v>C</v>
      </c>
      <c r="Q66" s="3" t="str">
        <f t="shared" si="7"/>
        <v>2,0</v>
      </c>
      <c r="R66" s="53">
        <v>7.5</v>
      </c>
      <c r="S66" s="11" t="str">
        <f t="shared" si="28"/>
        <v>B</v>
      </c>
      <c r="T66" s="3" t="str">
        <f t="shared" si="9"/>
        <v>3,0</v>
      </c>
      <c r="U66" s="53">
        <v>7.8</v>
      </c>
      <c r="V66" s="11" t="str">
        <f t="shared" si="29"/>
        <v>B</v>
      </c>
      <c r="W66" s="3" t="str">
        <f t="shared" si="11"/>
        <v>3,0</v>
      </c>
      <c r="X66" s="53">
        <v>8.1999999999999993</v>
      </c>
      <c r="Y66" s="11" t="str">
        <f t="shared" si="30"/>
        <v>B+</v>
      </c>
      <c r="Z66" s="3" t="str">
        <f t="shared" si="13"/>
        <v>3,5</v>
      </c>
      <c r="AA66" s="53">
        <v>8</v>
      </c>
      <c r="AB66" s="11" t="str">
        <f t="shared" si="31"/>
        <v>B+</v>
      </c>
      <c r="AC66" s="3" t="str">
        <f t="shared" si="15"/>
        <v>3,5</v>
      </c>
      <c r="AD66" s="53">
        <v>6.3</v>
      </c>
      <c r="AE66" s="11" t="str">
        <f t="shared" si="32"/>
        <v>C</v>
      </c>
      <c r="AF66" s="3" t="str">
        <f t="shared" si="17"/>
        <v>2,0</v>
      </c>
      <c r="AG66" s="53">
        <v>7.6</v>
      </c>
      <c r="AH66" s="11" t="str">
        <f t="shared" si="33"/>
        <v>B</v>
      </c>
      <c r="AI66" s="3" t="str">
        <f t="shared" si="19"/>
        <v>3,0</v>
      </c>
      <c r="AJ66" s="9">
        <f t="shared" si="34"/>
        <v>168.89999999999998</v>
      </c>
      <c r="AK66" s="10">
        <f t="shared" si="35"/>
        <v>7.3434782608695643</v>
      </c>
      <c r="AL66" s="9">
        <f t="shared" si="36"/>
        <v>66.5</v>
      </c>
      <c r="AM66" s="10">
        <f t="shared" si="37"/>
        <v>2.8913043478260869</v>
      </c>
      <c r="AN66" t="str">
        <f>VLOOKUP(B66,Tổng!$B$7:$V$79,21,0)</f>
        <v>Đợt 1</v>
      </c>
    </row>
    <row r="67" spans="1:41">
      <c r="A67" s="1" t="s">
        <v>243</v>
      </c>
      <c r="B67" s="1" t="s">
        <v>304</v>
      </c>
      <c r="C67" s="2" t="s">
        <v>305</v>
      </c>
      <c r="D67" s="2" t="s">
        <v>42</v>
      </c>
      <c r="E67" s="1" t="s">
        <v>306</v>
      </c>
      <c r="F67" s="53">
        <v>7.1</v>
      </c>
      <c r="G67" s="11" t="str">
        <f t="shared" si="24"/>
        <v>B</v>
      </c>
      <c r="H67" s="3" t="str">
        <f t="shared" si="1"/>
        <v>3,0</v>
      </c>
      <c r="I67" s="53">
        <v>7.6</v>
      </c>
      <c r="J67" s="11" t="str">
        <f t="shared" si="25"/>
        <v>B</v>
      </c>
      <c r="K67" s="3" t="str">
        <f t="shared" si="3"/>
        <v>3,0</v>
      </c>
      <c r="L67" s="53">
        <v>7.6</v>
      </c>
      <c r="M67" s="11" t="str">
        <f t="shared" si="26"/>
        <v>B</v>
      </c>
      <c r="N67" s="3" t="str">
        <f t="shared" si="5"/>
        <v>3,0</v>
      </c>
      <c r="O67" s="53">
        <v>6.4</v>
      </c>
      <c r="P67" s="11" t="str">
        <f t="shared" si="27"/>
        <v>C</v>
      </c>
      <c r="Q67" s="3" t="str">
        <f t="shared" si="7"/>
        <v>2,0</v>
      </c>
      <c r="R67" s="53">
        <v>7.3</v>
      </c>
      <c r="S67" s="11" t="str">
        <f t="shared" si="28"/>
        <v>B</v>
      </c>
      <c r="T67" s="3" t="str">
        <f t="shared" si="9"/>
        <v>3,0</v>
      </c>
      <c r="U67" s="53">
        <v>7.2</v>
      </c>
      <c r="V67" s="11" t="str">
        <f t="shared" si="29"/>
        <v>B</v>
      </c>
      <c r="W67" s="3" t="str">
        <f t="shared" si="11"/>
        <v>3,0</v>
      </c>
      <c r="X67" s="53">
        <v>8.1999999999999993</v>
      </c>
      <c r="Y67" s="11" t="str">
        <f t="shared" si="30"/>
        <v>B+</v>
      </c>
      <c r="Z67" s="3" t="str">
        <f t="shared" si="13"/>
        <v>3,5</v>
      </c>
      <c r="AA67" s="53">
        <v>8.6</v>
      </c>
      <c r="AB67" s="11" t="str">
        <f t="shared" si="31"/>
        <v>A</v>
      </c>
      <c r="AC67" s="3" t="str">
        <f t="shared" si="15"/>
        <v>3,8</v>
      </c>
      <c r="AD67" s="53">
        <v>6.9</v>
      </c>
      <c r="AE67" s="11" t="str">
        <f t="shared" si="32"/>
        <v>C+</v>
      </c>
      <c r="AF67" s="3" t="str">
        <f t="shared" si="17"/>
        <v>2,5</v>
      </c>
      <c r="AG67" s="53">
        <v>8.1</v>
      </c>
      <c r="AH67" s="11" t="str">
        <f t="shared" si="33"/>
        <v>B+</v>
      </c>
      <c r="AI67" s="3" t="str">
        <f t="shared" si="19"/>
        <v>3,5</v>
      </c>
      <c r="AJ67" s="9">
        <f t="shared" si="34"/>
        <v>173.59999999999997</v>
      </c>
      <c r="AK67" s="10">
        <f t="shared" si="35"/>
        <v>7.5478260869565199</v>
      </c>
      <c r="AL67" s="9">
        <f t="shared" si="36"/>
        <v>70.400000000000006</v>
      </c>
      <c r="AM67" s="10">
        <f t="shared" si="37"/>
        <v>3.0608695652173914</v>
      </c>
      <c r="AN67" t="str">
        <f>VLOOKUP(B67,Tổng!$B$7:$V$79,21,0)</f>
        <v>Đợt 1</v>
      </c>
    </row>
    <row r="68" spans="1:41">
      <c r="A68" s="1" t="s">
        <v>248</v>
      </c>
      <c r="B68" s="1" t="s">
        <v>307</v>
      </c>
      <c r="C68" s="2" t="s">
        <v>308</v>
      </c>
      <c r="D68" s="2" t="s">
        <v>42</v>
      </c>
      <c r="E68" s="1" t="s">
        <v>309</v>
      </c>
      <c r="F68" s="53">
        <v>4.9000000000000004</v>
      </c>
      <c r="G68" s="11" t="str">
        <f t="shared" si="24"/>
        <v>D</v>
      </c>
      <c r="H68" s="3" t="str">
        <f t="shared" si="1"/>
        <v>1,0</v>
      </c>
      <c r="I68" s="53">
        <v>6.8</v>
      </c>
      <c r="J68" s="11" t="str">
        <f t="shared" si="25"/>
        <v>C+</v>
      </c>
      <c r="K68" s="3" t="str">
        <f t="shared" si="3"/>
        <v>2,5</v>
      </c>
      <c r="L68" s="53">
        <v>7.5</v>
      </c>
      <c r="M68" s="11" t="str">
        <f t="shared" si="26"/>
        <v>B</v>
      </c>
      <c r="N68" s="3" t="str">
        <f t="shared" si="5"/>
        <v>3,0</v>
      </c>
      <c r="O68" s="53">
        <v>7</v>
      </c>
      <c r="P68" s="11" t="str">
        <f t="shared" si="27"/>
        <v>B</v>
      </c>
      <c r="Q68" s="3" t="str">
        <f t="shared" si="7"/>
        <v>3,0</v>
      </c>
      <c r="R68" s="53">
        <v>6.9</v>
      </c>
      <c r="S68" s="11" t="str">
        <f t="shared" si="28"/>
        <v>C+</v>
      </c>
      <c r="T68" s="3" t="str">
        <f t="shared" si="9"/>
        <v>2,5</v>
      </c>
      <c r="U68" s="54">
        <v>3.9</v>
      </c>
      <c r="V68" s="48" t="str">
        <f t="shared" si="29"/>
        <v>F</v>
      </c>
      <c r="W68" s="3" t="str">
        <f t="shared" si="11"/>
        <v>0,0</v>
      </c>
      <c r="X68" s="53">
        <v>7.6</v>
      </c>
      <c r="Y68" s="11" t="str">
        <f t="shared" si="30"/>
        <v>B</v>
      </c>
      <c r="Z68" s="3" t="str">
        <f t="shared" si="13"/>
        <v>3,0</v>
      </c>
      <c r="AA68" s="53">
        <v>8</v>
      </c>
      <c r="AB68" s="11" t="str">
        <f t="shared" si="31"/>
        <v>B+</v>
      </c>
      <c r="AC68" s="3" t="str">
        <f t="shared" si="15"/>
        <v>3,5</v>
      </c>
      <c r="AD68" s="53">
        <v>6.9</v>
      </c>
      <c r="AE68" s="11" t="str">
        <f t="shared" si="32"/>
        <v>C+</v>
      </c>
      <c r="AF68" s="3" t="str">
        <f t="shared" si="17"/>
        <v>2,5</v>
      </c>
      <c r="AG68" s="53">
        <v>6.8</v>
      </c>
      <c r="AH68" s="11" t="str">
        <f t="shared" si="33"/>
        <v>C+</v>
      </c>
      <c r="AI68" s="3" t="str">
        <f t="shared" si="19"/>
        <v>2,5</v>
      </c>
      <c r="AJ68" s="9">
        <f t="shared" si="34"/>
        <v>154.30000000000001</v>
      </c>
      <c r="AK68" s="10">
        <f t="shared" si="35"/>
        <v>6.7086956521739136</v>
      </c>
      <c r="AL68" s="9">
        <f t="shared" si="36"/>
        <v>55.5</v>
      </c>
      <c r="AM68" s="10">
        <f t="shared" si="37"/>
        <v>2.4130434782608696</v>
      </c>
      <c r="AN68">
        <f>VLOOKUP(B68,Tổng!$B$7:$V$79,21,0)</f>
        <v>0</v>
      </c>
      <c r="AO68" s="51" t="s">
        <v>407</v>
      </c>
    </row>
    <row r="69" spans="1:41">
      <c r="A69" s="1" t="s">
        <v>252</v>
      </c>
      <c r="B69" s="1" t="s">
        <v>310</v>
      </c>
      <c r="C69" s="2" t="s">
        <v>147</v>
      </c>
      <c r="D69" s="2" t="s">
        <v>311</v>
      </c>
      <c r="E69" s="1" t="s">
        <v>312</v>
      </c>
      <c r="F69" s="53">
        <v>5.5</v>
      </c>
      <c r="G69" s="11" t="str">
        <f t="shared" si="24"/>
        <v>C</v>
      </c>
      <c r="H69" s="3" t="str">
        <f t="shared" si="1"/>
        <v>2,0</v>
      </c>
      <c r="I69" s="53">
        <v>6.8</v>
      </c>
      <c r="J69" s="11" t="str">
        <f t="shared" si="25"/>
        <v>C+</v>
      </c>
      <c r="K69" s="3" t="str">
        <f t="shared" si="3"/>
        <v>2,5</v>
      </c>
      <c r="L69" s="53">
        <v>8</v>
      </c>
      <c r="M69" s="11" t="str">
        <f t="shared" si="26"/>
        <v>B+</v>
      </c>
      <c r="N69" s="3" t="str">
        <f t="shared" si="5"/>
        <v>3,5</v>
      </c>
      <c r="O69" s="53">
        <v>7.6</v>
      </c>
      <c r="P69" s="11" t="str">
        <f t="shared" si="27"/>
        <v>B</v>
      </c>
      <c r="Q69" s="3" t="str">
        <f t="shared" si="7"/>
        <v>3,0</v>
      </c>
      <c r="R69" s="53">
        <v>6.6</v>
      </c>
      <c r="S69" s="11" t="str">
        <f t="shared" si="28"/>
        <v>C+</v>
      </c>
      <c r="T69" s="3" t="str">
        <f t="shared" si="9"/>
        <v>2,5</v>
      </c>
      <c r="U69" s="54">
        <v>3.6</v>
      </c>
      <c r="V69" s="48" t="str">
        <f t="shared" si="29"/>
        <v>F</v>
      </c>
      <c r="W69" s="3" t="str">
        <f t="shared" si="11"/>
        <v>0,0</v>
      </c>
      <c r="X69" s="53">
        <v>6</v>
      </c>
      <c r="Y69" s="11" t="str">
        <f t="shared" si="30"/>
        <v>C</v>
      </c>
      <c r="Z69" s="3" t="str">
        <f t="shared" si="13"/>
        <v>2,0</v>
      </c>
      <c r="AA69" s="53">
        <v>8</v>
      </c>
      <c r="AB69" s="11" t="str">
        <f t="shared" si="31"/>
        <v>B+</v>
      </c>
      <c r="AC69" s="3" t="str">
        <f t="shared" si="15"/>
        <v>3,5</v>
      </c>
      <c r="AD69" s="53">
        <v>6.3</v>
      </c>
      <c r="AE69" s="11" t="str">
        <f t="shared" si="32"/>
        <v>C</v>
      </c>
      <c r="AF69" s="3" t="str">
        <f t="shared" si="17"/>
        <v>2,0</v>
      </c>
      <c r="AG69" s="54">
        <v>3</v>
      </c>
      <c r="AH69" s="48" t="str">
        <f t="shared" si="33"/>
        <v>F</v>
      </c>
      <c r="AI69" s="3" t="str">
        <f t="shared" si="19"/>
        <v>0,0</v>
      </c>
      <c r="AJ69" s="9">
        <f t="shared" si="34"/>
        <v>140.1</v>
      </c>
      <c r="AK69" s="10">
        <f t="shared" si="35"/>
        <v>6.0913043478260871</v>
      </c>
      <c r="AL69" s="9">
        <f t="shared" si="36"/>
        <v>47.5</v>
      </c>
      <c r="AM69" s="10">
        <f t="shared" si="37"/>
        <v>2.0652173913043477</v>
      </c>
      <c r="AN69">
        <f>VLOOKUP(B69,Tổng!$B$7:$V$79,21,0)</f>
        <v>0</v>
      </c>
      <c r="AO69" s="51" t="s">
        <v>407</v>
      </c>
    </row>
    <row r="70" spans="1:41">
      <c r="A70" s="1" t="s">
        <v>253</v>
      </c>
      <c r="B70" s="1" t="s">
        <v>313</v>
      </c>
      <c r="C70" s="2" t="s">
        <v>276</v>
      </c>
      <c r="D70" s="2" t="s">
        <v>98</v>
      </c>
      <c r="E70" s="1" t="s">
        <v>314</v>
      </c>
      <c r="F70" s="53">
        <v>7.4</v>
      </c>
      <c r="G70" s="11" t="str">
        <f t="shared" si="24"/>
        <v>B</v>
      </c>
      <c r="H70" s="3" t="str">
        <f t="shared" si="1"/>
        <v>3,0</v>
      </c>
      <c r="I70" s="53">
        <v>7.7</v>
      </c>
      <c r="J70" s="11" t="str">
        <f t="shared" si="25"/>
        <v>B</v>
      </c>
      <c r="K70" s="3" t="str">
        <f t="shared" si="3"/>
        <v>3,0</v>
      </c>
      <c r="L70" s="53">
        <v>7.1</v>
      </c>
      <c r="M70" s="11" t="str">
        <f t="shared" si="26"/>
        <v>B</v>
      </c>
      <c r="N70" s="3" t="str">
        <f t="shared" si="5"/>
        <v>3,0</v>
      </c>
      <c r="O70" s="53">
        <v>7</v>
      </c>
      <c r="P70" s="11" t="str">
        <f t="shared" si="27"/>
        <v>B</v>
      </c>
      <c r="Q70" s="3" t="str">
        <f t="shared" si="7"/>
        <v>3,0</v>
      </c>
      <c r="R70" s="53">
        <v>7.3</v>
      </c>
      <c r="S70" s="11" t="str">
        <f t="shared" si="28"/>
        <v>B</v>
      </c>
      <c r="T70" s="3" t="str">
        <f t="shared" si="9"/>
        <v>3,0</v>
      </c>
      <c r="U70" s="53">
        <v>6.9</v>
      </c>
      <c r="V70" s="11" t="str">
        <f t="shared" si="29"/>
        <v>C+</v>
      </c>
      <c r="W70" s="3" t="str">
        <f t="shared" si="11"/>
        <v>2,5</v>
      </c>
      <c r="X70" s="53">
        <v>7.6</v>
      </c>
      <c r="Y70" s="11" t="str">
        <f t="shared" si="30"/>
        <v>B</v>
      </c>
      <c r="Z70" s="3" t="str">
        <f t="shared" si="13"/>
        <v>3,0</v>
      </c>
      <c r="AA70" s="53">
        <v>8</v>
      </c>
      <c r="AB70" s="11" t="str">
        <f t="shared" si="31"/>
        <v>B+</v>
      </c>
      <c r="AC70" s="3" t="str">
        <f t="shared" si="15"/>
        <v>3,5</v>
      </c>
      <c r="AD70" s="53">
        <v>6.9</v>
      </c>
      <c r="AE70" s="11" t="str">
        <f t="shared" si="32"/>
        <v>C+</v>
      </c>
      <c r="AF70" s="3" t="str">
        <f t="shared" si="17"/>
        <v>2,5</v>
      </c>
      <c r="AG70" s="53">
        <v>6.1</v>
      </c>
      <c r="AH70" s="11" t="str">
        <f t="shared" si="33"/>
        <v>C</v>
      </c>
      <c r="AI70" s="3" t="str">
        <f t="shared" si="19"/>
        <v>2,0</v>
      </c>
      <c r="AJ70" s="9">
        <f t="shared" si="34"/>
        <v>165</v>
      </c>
      <c r="AK70" s="10">
        <f t="shared" si="35"/>
        <v>7.1739130434782608</v>
      </c>
      <c r="AL70" s="9">
        <f t="shared" si="36"/>
        <v>65</v>
      </c>
      <c r="AM70" s="10">
        <f t="shared" si="37"/>
        <v>2.8260869565217392</v>
      </c>
      <c r="AN70" t="str">
        <f>VLOOKUP(B70,Tổng!$B$7:$V$79,21,0)</f>
        <v>Đợt 1</v>
      </c>
    </row>
    <row r="71" spans="1:41">
      <c r="A71" s="1" t="s">
        <v>258</v>
      </c>
      <c r="B71" s="1" t="s">
        <v>315</v>
      </c>
      <c r="C71" s="2" t="s">
        <v>316</v>
      </c>
      <c r="D71" s="2" t="s">
        <v>317</v>
      </c>
      <c r="E71" s="1" t="s">
        <v>318</v>
      </c>
      <c r="F71" s="53">
        <v>7.4</v>
      </c>
      <c r="G71" s="11" t="str">
        <f t="shared" si="24"/>
        <v>B</v>
      </c>
      <c r="H71" s="3" t="str">
        <f t="shared" si="1"/>
        <v>3,0</v>
      </c>
      <c r="I71" s="53">
        <v>6.5</v>
      </c>
      <c r="J71" s="11" t="str">
        <f t="shared" si="25"/>
        <v>C+</v>
      </c>
      <c r="K71" s="3" t="str">
        <f t="shared" si="3"/>
        <v>2,5</v>
      </c>
      <c r="L71" s="53">
        <v>8.1999999999999993</v>
      </c>
      <c r="M71" s="11" t="str">
        <f t="shared" si="26"/>
        <v>B+</v>
      </c>
      <c r="N71" s="3" t="str">
        <f t="shared" si="5"/>
        <v>3,5</v>
      </c>
      <c r="O71" s="53">
        <v>7</v>
      </c>
      <c r="P71" s="11" t="str">
        <f t="shared" si="27"/>
        <v>B</v>
      </c>
      <c r="Q71" s="3" t="str">
        <f t="shared" si="7"/>
        <v>3,0</v>
      </c>
      <c r="R71" s="53">
        <v>7.4</v>
      </c>
      <c r="S71" s="11" t="str">
        <f t="shared" si="28"/>
        <v>B</v>
      </c>
      <c r="T71" s="3" t="str">
        <f t="shared" si="9"/>
        <v>3,0</v>
      </c>
      <c r="U71" s="53">
        <v>7.2</v>
      </c>
      <c r="V71" s="11" t="str">
        <f t="shared" si="29"/>
        <v>B</v>
      </c>
      <c r="W71" s="3" t="str">
        <f t="shared" si="11"/>
        <v>3,0</v>
      </c>
      <c r="X71" s="53">
        <v>8.1999999999999993</v>
      </c>
      <c r="Y71" s="11" t="str">
        <f t="shared" si="30"/>
        <v>B+</v>
      </c>
      <c r="Z71" s="3" t="str">
        <f t="shared" si="13"/>
        <v>3,5</v>
      </c>
      <c r="AA71" s="53">
        <v>8.6</v>
      </c>
      <c r="AB71" s="11" t="str">
        <f t="shared" si="31"/>
        <v>A</v>
      </c>
      <c r="AC71" s="3" t="str">
        <f t="shared" si="15"/>
        <v>3,8</v>
      </c>
      <c r="AD71" s="53">
        <v>6.9</v>
      </c>
      <c r="AE71" s="11" t="str">
        <f t="shared" si="32"/>
        <v>C+</v>
      </c>
      <c r="AF71" s="3" t="str">
        <f t="shared" si="17"/>
        <v>2,5</v>
      </c>
      <c r="AG71" s="53">
        <v>7.3</v>
      </c>
      <c r="AH71" s="11" t="str">
        <f t="shared" si="33"/>
        <v>B</v>
      </c>
      <c r="AI71" s="3" t="str">
        <f t="shared" si="19"/>
        <v>3,0</v>
      </c>
      <c r="AJ71" s="9">
        <f t="shared" si="34"/>
        <v>172.20000000000002</v>
      </c>
      <c r="AK71" s="10">
        <f t="shared" si="35"/>
        <v>7.4869565217391312</v>
      </c>
      <c r="AL71" s="9">
        <f t="shared" si="36"/>
        <v>70.900000000000006</v>
      </c>
      <c r="AM71" s="10">
        <f t="shared" si="37"/>
        <v>3.0826086956521741</v>
      </c>
      <c r="AN71" t="str">
        <f>VLOOKUP(B71,Tổng!$B$7:$V$79,21,0)</f>
        <v>Đợt 1</v>
      </c>
    </row>
    <row r="72" spans="1:41">
      <c r="A72" s="1" t="s">
        <v>259</v>
      </c>
      <c r="B72" s="1" t="s">
        <v>319</v>
      </c>
      <c r="C72" s="2" t="s">
        <v>320</v>
      </c>
      <c r="D72" s="2" t="s">
        <v>317</v>
      </c>
      <c r="E72" s="1" t="s">
        <v>321</v>
      </c>
      <c r="F72" s="53">
        <v>7.4</v>
      </c>
      <c r="G72" s="11" t="str">
        <f t="shared" si="24"/>
        <v>B</v>
      </c>
      <c r="H72" s="3" t="str">
        <f t="shared" si="1"/>
        <v>3,0</v>
      </c>
      <c r="I72" s="53">
        <v>7.7</v>
      </c>
      <c r="J72" s="11" t="str">
        <f t="shared" si="25"/>
        <v>B</v>
      </c>
      <c r="K72" s="3" t="str">
        <f t="shared" si="3"/>
        <v>3,0</v>
      </c>
      <c r="L72" s="53">
        <v>8.1999999999999993</v>
      </c>
      <c r="M72" s="11" t="str">
        <f t="shared" si="26"/>
        <v>B+</v>
      </c>
      <c r="N72" s="3" t="str">
        <f t="shared" si="5"/>
        <v>3,5</v>
      </c>
      <c r="O72" s="53">
        <v>7.6</v>
      </c>
      <c r="P72" s="11" t="str">
        <f t="shared" si="27"/>
        <v>B</v>
      </c>
      <c r="Q72" s="3" t="str">
        <f t="shared" si="7"/>
        <v>3,0</v>
      </c>
      <c r="R72" s="53">
        <v>7.6</v>
      </c>
      <c r="S72" s="11" t="str">
        <f t="shared" si="28"/>
        <v>B</v>
      </c>
      <c r="T72" s="3" t="str">
        <f t="shared" si="9"/>
        <v>3,0</v>
      </c>
      <c r="U72" s="53">
        <v>7.2</v>
      </c>
      <c r="V72" s="11" t="str">
        <f t="shared" si="29"/>
        <v>B</v>
      </c>
      <c r="W72" s="3" t="str">
        <f t="shared" si="11"/>
        <v>3,0</v>
      </c>
      <c r="X72" s="53">
        <v>8.1999999999999993</v>
      </c>
      <c r="Y72" s="11" t="str">
        <f t="shared" si="30"/>
        <v>B+</v>
      </c>
      <c r="Z72" s="3" t="str">
        <f t="shared" si="13"/>
        <v>3,5</v>
      </c>
      <c r="AA72" s="53">
        <v>8</v>
      </c>
      <c r="AB72" s="11" t="str">
        <f t="shared" si="31"/>
        <v>B+</v>
      </c>
      <c r="AC72" s="3" t="str">
        <f t="shared" si="15"/>
        <v>3,5</v>
      </c>
      <c r="AD72" s="53">
        <v>7.7</v>
      </c>
      <c r="AE72" s="11" t="str">
        <f t="shared" si="32"/>
        <v>B</v>
      </c>
      <c r="AF72" s="3" t="str">
        <f t="shared" si="17"/>
        <v>3,0</v>
      </c>
      <c r="AG72" s="53">
        <v>6.7</v>
      </c>
      <c r="AH72" s="11" t="str">
        <f t="shared" si="33"/>
        <v>C+</v>
      </c>
      <c r="AI72" s="3" t="str">
        <f t="shared" si="19"/>
        <v>2,5</v>
      </c>
      <c r="AJ72" s="9">
        <f t="shared" si="34"/>
        <v>175</v>
      </c>
      <c r="AK72" s="10">
        <f t="shared" si="35"/>
        <v>7.6086956521739131</v>
      </c>
      <c r="AL72" s="9">
        <f t="shared" si="36"/>
        <v>71</v>
      </c>
      <c r="AM72" s="10">
        <f t="shared" si="37"/>
        <v>3.0869565217391304</v>
      </c>
      <c r="AN72" t="str">
        <f>VLOOKUP(B72,Tổng!$B$7:$V$79,21,0)</f>
        <v>Đợt 1</v>
      </c>
    </row>
    <row r="73" spans="1:41">
      <c r="A73" s="1" t="s">
        <v>260</v>
      </c>
      <c r="B73" s="1" t="s">
        <v>322</v>
      </c>
      <c r="C73" s="2" t="s">
        <v>323</v>
      </c>
      <c r="D73" s="2" t="s">
        <v>324</v>
      </c>
      <c r="E73" s="1" t="s">
        <v>325</v>
      </c>
      <c r="F73" s="53">
        <v>7.4</v>
      </c>
      <c r="G73" s="11" t="str">
        <f t="shared" si="24"/>
        <v>B</v>
      </c>
      <c r="H73" s="3" t="str">
        <f t="shared" si="1"/>
        <v>3,0</v>
      </c>
      <c r="I73" s="53">
        <v>7.1</v>
      </c>
      <c r="J73" s="11" t="str">
        <f t="shared" si="25"/>
        <v>B</v>
      </c>
      <c r="K73" s="3" t="str">
        <f t="shared" si="3"/>
        <v>3,0</v>
      </c>
      <c r="L73" s="53">
        <v>8</v>
      </c>
      <c r="M73" s="11" t="str">
        <f t="shared" si="26"/>
        <v>B+</v>
      </c>
      <c r="N73" s="3" t="str">
        <f t="shared" si="5"/>
        <v>3,5</v>
      </c>
      <c r="O73" s="53">
        <v>7</v>
      </c>
      <c r="P73" s="11" t="str">
        <f t="shared" si="27"/>
        <v>B</v>
      </c>
      <c r="Q73" s="3" t="str">
        <f t="shared" si="7"/>
        <v>3,0</v>
      </c>
      <c r="R73" s="53">
        <v>7</v>
      </c>
      <c r="S73" s="11" t="str">
        <f t="shared" si="28"/>
        <v>B</v>
      </c>
      <c r="T73" s="3" t="str">
        <f t="shared" si="9"/>
        <v>3,0</v>
      </c>
      <c r="U73" s="53">
        <v>6.9</v>
      </c>
      <c r="V73" s="11" t="str">
        <f t="shared" si="29"/>
        <v>C+</v>
      </c>
      <c r="W73" s="3" t="str">
        <f t="shared" si="11"/>
        <v>2,5</v>
      </c>
      <c r="X73" s="53">
        <v>7.6</v>
      </c>
      <c r="Y73" s="11" t="str">
        <f t="shared" si="30"/>
        <v>B</v>
      </c>
      <c r="Z73" s="3" t="str">
        <f t="shared" si="13"/>
        <v>3,0</v>
      </c>
      <c r="AA73" s="53">
        <v>8</v>
      </c>
      <c r="AB73" s="11" t="str">
        <f t="shared" si="31"/>
        <v>B+</v>
      </c>
      <c r="AC73" s="3" t="str">
        <f t="shared" si="15"/>
        <v>3,5</v>
      </c>
      <c r="AD73" s="53">
        <v>6.3</v>
      </c>
      <c r="AE73" s="11" t="str">
        <f t="shared" si="32"/>
        <v>C</v>
      </c>
      <c r="AF73" s="3" t="str">
        <f t="shared" si="17"/>
        <v>2,0</v>
      </c>
      <c r="AG73" s="53">
        <v>6.7</v>
      </c>
      <c r="AH73" s="11" t="str">
        <f t="shared" si="33"/>
        <v>C+</v>
      </c>
      <c r="AI73" s="3" t="str">
        <f t="shared" si="19"/>
        <v>2,5</v>
      </c>
      <c r="AJ73" s="9">
        <f t="shared" si="34"/>
        <v>165</v>
      </c>
      <c r="AK73" s="10">
        <f t="shared" si="35"/>
        <v>7.1739130434782608</v>
      </c>
      <c r="AL73" s="9">
        <f t="shared" si="36"/>
        <v>66</v>
      </c>
      <c r="AM73" s="10">
        <f t="shared" si="37"/>
        <v>2.8695652173913042</v>
      </c>
      <c r="AN73" t="str">
        <f>VLOOKUP(B73,Tổng!$B$7:$V$79,21,0)</f>
        <v>Đợt 1</v>
      </c>
    </row>
    <row r="74" spans="1:41">
      <c r="A74" s="1" t="s">
        <v>261</v>
      </c>
      <c r="B74" s="1" t="s">
        <v>326</v>
      </c>
      <c r="C74" s="2" t="s">
        <v>327</v>
      </c>
      <c r="D74" s="2" t="s">
        <v>328</v>
      </c>
      <c r="E74" s="1" t="s">
        <v>329</v>
      </c>
      <c r="F74" s="53">
        <v>7.7</v>
      </c>
      <c r="G74" s="11" t="str">
        <f t="shared" si="24"/>
        <v>B</v>
      </c>
      <c r="H74" s="3" t="str">
        <f t="shared" ref="H74:H81" si="38">IF(G74="A+","4,0",IF(G74="A","3,8",IF(G74="B+","3,5",IF(G74="B","3,0",IF(G74="C+","2,5",IF(G74="C","2,0",IF(G74="D+","1,5",IF(G74="D","1,0","0,0"))))))))</f>
        <v>3,0</v>
      </c>
      <c r="I74" s="53">
        <v>7.6</v>
      </c>
      <c r="J74" s="11" t="str">
        <f t="shared" si="25"/>
        <v>B</v>
      </c>
      <c r="K74" s="3" t="str">
        <f t="shared" ref="K74:K81" si="39">IF(J74="A+","4,0",IF(J74="A","3,8",IF(J74="B+","3,5",IF(J74="B","3,0",IF(J74="C+","2,5",IF(J74="C","2,0",IF(J74="D+","1,5",IF(J74="D","1,0","0,0"))))))))</f>
        <v>3,0</v>
      </c>
      <c r="L74" s="53">
        <v>8</v>
      </c>
      <c r="M74" s="11" t="str">
        <f t="shared" si="26"/>
        <v>B+</v>
      </c>
      <c r="N74" s="3" t="str">
        <f t="shared" ref="N74:N81" si="40">IF(M74="A+","4,0",IF(M74="A","3,8",IF(M74="B+","3,5",IF(M74="B","3,0",IF(M74="C+","2,5",IF(M74="C","2,0",IF(M74="D+","1,5",IF(M74="D","1,0","0,0"))))))))</f>
        <v>3,5</v>
      </c>
      <c r="O74" s="53">
        <v>7.6</v>
      </c>
      <c r="P74" s="11" t="str">
        <f t="shared" si="27"/>
        <v>B</v>
      </c>
      <c r="Q74" s="3" t="str">
        <f t="shared" ref="Q74:Q81" si="41">IF(P74="A+","4,0",IF(P74="A","3,8",IF(P74="B+","3,5",IF(P74="B","3,0",IF(P74="C+","2,5",IF(P74="C","2,0",IF(P74="D+","1,5",IF(P74="D","1,0","0,0"))))))))</f>
        <v>3,0</v>
      </c>
      <c r="R74" s="53">
        <v>6.6</v>
      </c>
      <c r="S74" s="11" t="str">
        <f t="shared" si="28"/>
        <v>C+</v>
      </c>
      <c r="T74" s="3" t="str">
        <f t="shared" ref="T74:T81" si="42">IF(S74="A+","4,0",IF(S74="A","3,8",IF(S74="B+","3,5",IF(S74="B","3,0",IF(S74="C+","2,5",IF(S74="C","2,0",IF(S74="D+","1,5",IF(S74="D","1,0","0,0"))))))))</f>
        <v>2,5</v>
      </c>
      <c r="U74" s="53">
        <v>6.4</v>
      </c>
      <c r="V74" s="11" t="str">
        <f t="shared" si="29"/>
        <v>C</v>
      </c>
      <c r="W74" s="3" t="str">
        <f t="shared" ref="W74:W81" si="43">IF(V74="A+","4,0",IF(V74="A","3,8",IF(V74="B+","3,5",IF(V74="B","3,0",IF(V74="C+","2,5",IF(V74="C","2,0",IF(V74="D+","1,5",IF(V74="D","1,0","0,0"))))))))</f>
        <v>2,0</v>
      </c>
      <c r="X74" s="53">
        <v>7.6</v>
      </c>
      <c r="Y74" s="11" t="str">
        <f t="shared" si="30"/>
        <v>B</v>
      </c>
      <c r="Z74" s="3" t="str">
        <f t="shared" ref="Z74:Z81" si="44">IF(Y74="A+","4,0",IF(Y74="A","3,8",IF(Y74="B+","3,5",IF(Y74="B","3,0",IF(Y74="C+","2,5",IF(Y74="C","2,0",IF(Y74="D+","1,5",IF(Y74="D","1,0","0,0"))))))))</f>
        <v>3,0</v>
      </c>
      <c r="AA74" s="53">
        <v>8</v>
      </c>
      <c r="AB74" s="11" t="str">
        <f t="shared" si="31"/>
        <v>B+</v>
      </c>
      <c r="AC74" s="3" t="str">
        <f t="shared" ref="AC74:AC81" si="45">IF(AB74="A+","4,0",IF(AB74="A","3,8",IF(AB74="B+","3,5",IF(AB74="B","3,0",IF(AB74="C+","2,5",IF(AB74="C","2,0",IF(AB74="D+","1,5",IF(AB74="D","1,0","0,0"))))))))</f>
        <v>3,5</v>
      </c>
      <c r="AD74" s="53">
        <v>7.1</v>
      </c>
      <c r="AE74" s="11" t="str">
        <f t="shared" si="32"/>
        <v>B</v>
      </c>
      <c r="AF74" s="3" t="str">
        <f t="shared" ref="AF74:AF81" si="46">IF(AE74="A+","4,0",IF(AE74="A","3,8",IF(AE74="B+","3,5",IF(AE74="B","3,0",IF(AE74="C+","2,5",IF(AE74="C","2,0",IF(AE74="D+","1,5",IF(AE74="D","1,0","0,0"))))))))</f>
        <v>3,0</v>
      </c>
      <c r="AG74" s="53">
        <v>8.1999999999999993</v>
      </c>
      <c r="AH74" s="11" t="str">
        <f t="shared" si="33"/>
        <v>B+</v>
      </c>
      <c r="AI74" s="3" t="str">
        <f t="shared" ref="AI74:AI81" si="47">IF(AH74="A+","4,0",IF(AH74="A","3,8",IF(AH74="B+","3,5",IF(AH74="B","3,0",IF(AH74="C+","2,5",IF(AH74="C","2,0",IF(AH74="D+","1,5",IF(AH74="D","1,0","0,0"))))))))</f>
        <v>3,5</v>
      </c>
      <c r="AJ74" s="9">
        <f t="shared" si="34"/>
        <v>172.9</v>
      </c>
      <c r="AK74" s="10">
        <f t="shared" si="35"/>
        <v>7.517391304347826</v>
      </c>
      <c r="AL74" s="9">
        <f t="shared" si="36"/>
        <v>70</v>
      </c>
      <c r="AM74" s="10">
        <f t="shared" si="37"/>
        <v>3.0434782608695654</v>
      </c>
      <c r="AN74">
        <f>VLOOKUP(B74,Tổng!$B$7:$V$79,21,0)</f>
        <v>0</v>
      </c>
    </row>
    <row r="75" spans="1:41">
      <c r="A75" s="1" t="s">
        <v>265</v>
      </c>
      <c r="B75" s="1" t="s">
        <v>330</v>
      </c>
      <c r="C75" s="2" t="s">
        <v>331</v>
      </c>
      <c r="D75" s="2" t="s">
        <v>153</v>
      </c>
      <c r="E75" s="1" t="s">
        <v>332</v>
      </c>
      <c r="F75" s="53">
        <v>7.7</v>
      </c>
      <c r="G75" s="11" t="str">
        <f t="shared" si="24"/>
        <v>B</v>
      </c>
      <c r="H75" s="3" t="str">
        <f t="shared" si="38"/>
        <v>3,0</v>
      </c>
      <c r="I75" s="53">
        <v>7</v>
      </c>
      <c r="J75" s="11" t="str">
        <f t="shared" si="25"/>
        <v>B</v>
      </c>
      <c r="K75" s="3" t="str">
        <f t="shared" si="39"/>
        <v>3,0</v>
      </c>
      <c r="L75" s="53">
        <v>8.5</v>
      </c>
      <c r="M75" s="11" t="str">
        <f t="shared" si="26"/>
        <v>A</v>
      </c>
      <c r="N75" s="3" t="str">
        <f t="shared" si="40"/>
        <v>3,8</v>
      </c>
      <c r="O75" s="53">
        <v>7</v>
      </c>
      <c r="P75" s="11" t="str">
        <f t="shared" si="27"/>
        <v>B</v>
      </c>
      <c r="Q75" s="3" t="str">
        <f t="shared" si="41"/>
        <v>3,0</v>
      </c>
      <c r="R75" s="53">
        <v>7.3</v>
      </c>
      <c r="S75" s="11" t="str">
        <f t="shared" si="28"/>
        <v>B</v>
      </c>
      <c r="T75" s="3" t="str">
        <f t="shared" si="42"/>
        <v>3,0</v>
      </c>
      <c r="U75" s="53">
        <v>7.8</v>
      </c>
      <c r="V75" s="11" t="str">
        <f t="shared" si="29"/>
        <v>B</v>
      </c>
      <c r="W75" s="3" t="str">
        <f t="shared" si="43"/>
        <v>3,0</v>
      </c>
      <c r="X75" s="53">
        <v>7.6</v>
      </c>
      <c r="Y75" s="11" t="str">
        <f t="shared" si="30"/>
        <v>B</v>
      </c>
      <c r="Z75" s="3" t="str">
        <f t="shared" si="44"/>
        <v>3,0</v>
      </c>
      <c r="AA75" s="53">
        <v>8</v>
      </c>
      <c r="AB75" s="11" t="str">
        <f t="shared" si="31"/>
        <v>B+</v>
      </c>
      <c r="AC75" s="3" t="str">
        <f t="shared" si="45"/>
        <v>3,5</v>
      </c>
      <c r="AD75" s="53">
        <v>6.8</v>
      </c>
      <c r="AE75" s="11" t="str">
        <f t="shared" si="32"/>
        <v>C+</v>
      </c>
      <c r="AF75" s="3" t="str">
        <f t="shared" si="46"/>
        <v>2,5</v>
      </c>
      <c r="AG75" s="53">
        <v>6.1</v>
      </c>
      <c r="AH75" s="11" t="str">
        <f t="shared" si="33"/>
        <v>C</v>
      </c>
      <c r="AI75" s="3" t="str">
        <f t="shared" si="47"/>
        <v>2,0</v>
      </c>
      <c r="AJ75" s="9">
        <f t="shared" si="34"/>
        <v>168.5</v>
      </c>
      <c r="AK75" s="10">
        <f t="shared" si="35"/>
        <v>7.3260869565217392</v>
      </c>
      <c r="AL75" s="9">
        <f t="shared" si="36"/>
        <v>67.599999999999994</v>
      </c>
      <c r="AM75" s="10">
        <f t="shared" si="37"/>
        <v>2.9391304347826086</v>
      </c>
      <c r="AN75" t="str">
        <f>VLOOKUP(B75,Tổng!$B$7:$V$79,21,0)</f>
        <v>Đợt 1</v>
      </c>
    </row>
    <row r="76" spans="1:41">
      <c r="A76" s="1" t="s">
        <v>270</v>
      </c>
      <c r="B76" s="1" t="s">
        <v>333</v>
      </c>
      <c r="C76" s="2" t="s">
        <v>57</v>
      </c>
      <c r="D76" s="2" t="s">
        <v>334</v>
      </c>
      <c r="E76" s="1" t="s">
        <v>335</v>
      </c>
      <c r="F76" s="53">
        <v>7.1</v>
      </c>
      <c r="G76" s="11" t="str">
        <f t="shared" si="24"/>
        <v>B</v>
      </c>
      <c r="H76" s="3" t="str">
        <f t="shared" si="38"/>
        <v>3,0</v>
      </c>
      <c r="I76" s="53">
        <v>7</v>
      </c>
      <c r="J76" s="11" t="str">
        <f t="shared" si="25"/>
        <v>B</v>
      </c>
      <c r="K76" s="3" t="str">
        <f t="shared" si="39"/>
        <v>3,0</v>
      </c>
      <c r="L76" s="53">
        <v>7.3</v>
      </c>
      <c r="M76" s="11" t="str">
        <f t="shared" si="26"/>
        <v>B</v>
      </c>
      <c r="N76" s="3" t="str">
        <f t="shared" si="40"/>
        <v>3,0</v>
      </c>
      <c r="O76" s="53">
        <v>7.6</v>
      </c>
      <c r="P76" s="11" t="str">
        <f t="shared" si="27"/>
        <v>B</v>
      </c>
      <c r="Q76" s="3" t="str">
        <f t="shared" si="41"/>
        <v>3,0</v>
      </c>
      <c r="R76" s="53">
        <v>6.6</v>
      </c>
      <c r="S76" s="11" t="str">
        <f t="shared" si="28"/>
        <v>C+</v>
      </c>
      <c r="T76" s="3" t="str">
        <f t="shared" si="42"/>
        <v>2,5</v>
      </c>
      <c r="U76" s="53">
        <v>5</v>
      </c>
      <c r="V76" s="11" t="str">
        <f t="shared" si="29"/>
        <v>D+</v>
      </c>
      <c r="W76" s="3" t="str">
        <f t="shared" si="43"/>
        <v>1,5</v>
      </c>
      <c r="X76" s="53">
        <v>7.6</v>
      </c>
      <c r="Y76" s="11" t="str">
        <f t="shared" si="30"/>
        <v>B</v>
      </c>
      <c r="Z76" s="3" t="str">
        <f t="shared" si="44"/>
        <v>3,0</v>
      </c>
      <c r="AA76" s="53">
        <v>8</v>
      </c>
      <c r="AB76" s="11" t="str">
        <f t="shared" si="31"/>
        <v>B+</v>
      </c>
      <c r="AC76" s="3" t="str">
        <f t="shared" si="45"/>
        <v>3,5</v>
      </c>
      <c r="AD76" s="53">
        <v>6.5</v>
      </c>
      <c r="AE76" s="11" t="str">
        <f t="shared" si="32"/>
        <v>C+</v>
      </c>
      <c r="AF76" s="3" t="str">
        <f t="shared" si="46"/>
        <v>2,5</v>
      </c>
      <c r="AG76" s="53">
        <v>5.8</v>
      </c>
      <c r="AH76" s="11" t="str">
        <f t="shared" si="33"/>
        <v>C</v>
      </c>
      <c r="AI76" s="3" t="str">
        <f t="shared" si="47"/>
        <v>2,0</v>
      </c>
      <c r="AJ76" s="9">
        <f t="shared" si="34"/>
        <v>157.30000000000001</v>
      </c>
      <c r="AK76" s="10">
        <f t="shared" si="35"/>
        <v>6.839130434782609</v>
      </c>
      <c r="AL76" s="9">
        <f t="shared" si="36"/>
        <v>62</v>
      </c>
      <c r="AM76" s="10">
        <f t="shared" si="37"/>
        <v>2.6956521739130435</v>
      </c>
      <c r="AN76" t="str">
        <f>VLOOKUP(B76,Tổng!$B$7:$V$79,21,0)</f>
        <v>Đợt 1</v>
      </c>
    </row>
    <row r="77" spans="1:41">
      <c r="A77" s="1" t="s">
        <v>271</v>
      </c>
      <c r="B77" s="1" t="s">
        <v>336</v>
      </c>
      <c r="C77" s="2" t="s">
        <v>337</v>
      </c>
      <c r="D77" s="2" t="s">
        <v>277</v>
      </c>
      <c r="E77" s="1" t="s">
        <v>179</v>
      </c>
      <c r="F77" s="53">
        <v>7.4</v>
      </c>
      <c r="G77" s="11" t="str">
        <f t="shared" si="24"/>
        <v>B</v>
      </c>
      <c r="H77" s="3" t="str">
        <f t="shared" si="38"/>
        <v>3,0</v>
      </c>
      <c r="I77" s="53">
        <v>7</v>
      </c>
      <c r="J77" s="11" t="str">
        <f t="shared" si="25"/>
        <v>B</v>
      </c>
      <c r="K77" s="3" t="str">
        <f t="shared" si="39"/>
        <v>3,0</v>
      </c>
      <c r="L77" s="53">
        <v>7.6</v>
      </c>
      <c r="M77" s="11" t="str">
        <f t="shared" si="26"/>
        <v>B</v>
      </c>
      <c r="N77" s="3" t="str">
        <f t="shared" si="40"/>
        <v>3,0</v>
      </c>
      <c r="O77" s="53">
        <v>7.6</v>
      </c>
      <c r="P77" s="11" t="str">
        <f t="shared" si="27"/>
        <v>B</v>
      </c>
      <c r="Q77" s="3" t="str">
        <f t="shared" si="41"/>
        <v>3,0</v>
      </c>
      <c r="R77" s="53">
        <v>6.3</v>
      </c>
      <c r="S77" s="11" t="str">
        <f t="shared" si="28"/>
        <v>C</v>
      </c>
      <c r="T77" s="3" t="str">
        <f t="shared" si="42"/>
        <v>2,0</v>
      </c>
      <c r="U77" s="53">
        <v>5.0999999999999996</v>
      </c>
      <c r="V77" s="11" t="str">
        <f t="shared" si="29"/>
        <v>D+</v>
      </c>
      <c r="W77" s="3" t="str">
        <f t="shared" si="43"/>
        <v>1,5</v>
      </c>
      <c r="X77" s="53">
        <v>7.6</v>
      </c>
      <c r="Y77" s="11" t="str">
        <f t="shared" si="30"/>
        <v>B</v>
      </c>
      <c r="Z77" s="3" t="str">
        <f t="shared" si="44"/>
        <v>3,0</v>
      </c>
      <c r="AA77" s="53">
        <v>8</v>
      </c>
      <c r="AB77" s="11" t="str">
        <f t="shared" si="31"/>
        <v>B+</v>
      </c>
      <c r="AC77" s="3" t="str">
        <f t="shared" si="45"/>
        <v>3,5</v>
      </c>
      <c r="AD77" s="53">
        <v>6.9</v>
      </c>
      <c r="AE77" s="11" t="str">
        <f t="shared" si="32"/>
        <v>C+</v>
      </c>
      <c r="AF77" s="3" t="str">
        <f t="shared" si="46"/>
        <v>2,5</v>
      </c>
      <c r="AG77" s="53">
        <v>5.2</v>
      </c>
      <c r="AH77" s="11" t="str">
        <f t="shared" si="33"/>
        <v>D+</v>
      </c>
      <c r="AI77" s="3" t="str">
        <f t="shared" si="47"/>
        <v>1,5</v>
      </c>
      <c r="AJ77" s="9">
        <f t="shared" si="34"/>
        <v>157.5</v>
      </c>
      <c r="AK77" s="10">
        <f t="shared" si="35"/>
        <v>6.8478260869565215</v>
      </c>
      <c r="AL77" s="9">
        <f t="shared" si="36"/>
        <v>59.5</v>
      </c>
      <c r="AM77" s="10">
        <f t="shared" si="37"/>
        <v>2.5869565217391304</v>
      </c>
      <c r="AN77" t="str">
        <f>VLOOKUP(B77,Tổng!$B$7:$V$79,21,0)</f>
        <v>Đợt 1</v>
      </c>
    </row>
    <row r="78" spans="1:41">
      <c r="A78" s="1" t="s">
        <v>272</v>
      </c>
      <c r="B78" s="1" t="s">
        <v>338</v>
      </c>
      <c r="C78" s="2" t="s">
        <v>339</v>
      </c>
      <c r="D78" s="2" t="s">
        <v>340</v>
      </c>
      <c r="E78" s="1" t="s">
        <v>341</v>
      </c>
      <c r="F78" s="53">
        <v>7.4</v>
      </c>
      <c r="G78" s="11" t="str">
        <f t="shared" si="24"/>
        <v>B</v>
      </c>
      <c r="H78" s="3" t="str">
        <f t="shared" si="38"/>
        <v>3,0</v>
      </c>
      <c r="I78" s="53">
        <v>7.1</v>
      </c>
      <c r="J78" s="11" t="str">
        <f t="shared" si="25"/>
        <v>B</v>
      </c>
      <c r="K78" s="3" t="str">
        <f t="shared" si="39"/>
        <v>3,0</v>
      </c>
      <c r="L78" s="53">
        <v>8.5</v>
      </c>
      <c r="M78" s="11" t="str">
        <f t="shared" si="26"/>
        <v>A</v>
      </c>
      <c r="N78" s="3" t="str">
        <f t="shared" si="40"/>
        <v>3,8</v>
      </c>
      <c r="O78" s="53">
        <v>7</v>
      </c>
      <c r="P78" s="11" t="str">
        <f t="shared" si="27"/>
        <v>B</v>
      </c>
      <c r="Q78" s="3" t="str">
        <f t="shared" si="41"/>
        <v>3,0</v>
      </c>
      <c r="R78" s="53">
        <v>7</v>
      </c>
      <c r="S78" s="11" t="str">
        <f t="shared" si="28"/>
        <v>B</v>
      </c>
      <c r="T78" s="3" t="str">
        <f t="shared" si="42"/>
        <v>3,0</v>
      </c>
      <c r="U78" s="53">
        <v>7.2</v>
      </c>
      <c r="V78" s="11" t="str">
        <f t="shared" si="29"/>
        <v>B</v>
      </c>
      <c r="W78" s="3" t="str">
        <f t="shared" si="43"/>
        <v>3,0</v>
      </c>
      <c r="X78" s="53">
        <v>8.1999999999999993</v>
      </c>
      <c r="Y78" s="11" t="str">
        <f t="shared" si="30"/>
        <v>B+</v>
      </c>
      <c r="Z78" s="3" t="str">
        <f t="shared" si="44"/>
        <v>3,5</v>
      </c>
      <c r="AA78" s="53">
        <v>8.6</v>
      </c>
      <c r="AB78" s="11" t="str">
        <f t="shared" si="31"/>
        <v>A</v>
      </c>
      <c r="AC78" s="3" t="str">
        <f t="shared" si="45"/>
        <v>3,8</v>
      </c>
      <c r="AD78" s="53">
        <v>7.2</v>
      </c>
      <c r="AE78" s="11" t="str">
        <f t="shared" si="32"/>
        <v>B</v>
      </c>
      <c r="AF78" s="3" t="str">
        <f t="shared" si="46"/>
        <v>3,0</v>
      </c>
      <c r="AG78" s="53">
        <v>7.3</v>
      </c>
      <c r="AH78" s="11" t="str">
        <f t="shared" si="33"/>
        <v>B</v>
      </c>
      <c r="AI78" s="3" t="str">
        <f t="shared" si="47"/>
        <v>3,0</v>
      </c>
      <c r="AJ78" s="9">
        <f t="shared" si="34"/>
        <v>174.10000000000002</v>
      </c>
      <c r="AK78" s="10">
        <f t="shared" si="35"/>
        <v>7.5695652173913057</v>
      </c>
      <c r="AL78" s="9">
        <f t="shared" si="36"/>
        <v>74</v>
      </c>
      <c r="AM78" s="10">
        <f t="shared" si="37"/>
        <v>3.2173913043478262</v>
      </c>
      <c r="AN78" t="str">
        <f>VLOOKUP(B78,Tổng!$B$7:$V$79,21,0)</f>
        <v>Đợt 1</v>
      </c>
    </row>
    <row r="79" spans="1:41">
      <c r="A79" s="1" t="s">
        <v>274</v>
      </c>
      <c r="B79" s="1" t="s">
        <v>342</v>
      </c>
      <c r="C79" s="2" t="s">
        <v>343</v>
      </c>
      <c r="D79" s="2" t="s">
        <v>344</v>
      </c>
      <c r="E79" s="1" t="s">
        <v>345</v>
      </c>
      <c r="F79" s="53">
        <v>7.3</v>
      </c>
      <c r="G79" s="11" t="str">
        <f t="shared" si="24"/>
        <v>B</v>
      </c>
      <c r="H79" s="3" t="str">
        <f t="shared" si="38"/>
        <v>3,0</v>
      </c>
      <c r="I79" s="53">
        <v>7.1</v>
      </c>
      <c r="J79" s="11" t="str">
        <f t="shared" si="25"/>
        <v>B</v>
      </c>
      <c r="K79" s="3" t="str">
        <f t="shared" si="39"/>
        <v>3,0</v>
      </c>
      <c r="L79" s="53">
        <v>7.1</v>
      </c>
      <c r="M79" s="11" t="str">
        <f t="shared" si="26"/>
        <v>B</v>
      </c>
      <c r="N79" s="3" t="str">
        <f t="shared" si="40"/>
        <v>3,0</v>
      </c>
      <c r="O79" s="53">
        <v>6.4</v>
      </c>
      <c r="P79" s="11" t="str">
        <f t="shared" si="27"/>
        <v>C</v>
      </c>
      <c r="Q79" s="3" t="str">
        <f t="shared" si="41"/>
        <v>2,0</v>
      </c>
      <c r="R79" s="53">
        <v>6.7</v>
      </c>
      <c r="S79" s="11" t="str">
        <f t="shared" si="28"/>
        <v>C+</v>
      </c>
      <c r="T79" s="3" t="str">
        <f t="shared" si="42"/>
        <v>2,5</v>
      </c>
      <c r="U79" s="53">
        <v>6.7</v>
      </c>
      <c r="V79" s="11" t="str">
        <f t="shared" si="29"/>
        <v>C+</v>
      </c>
      <c r="W79" s="3" t="str">
        <f t="shared" si="43"/>
        <v>2,5</v>
      </c>
      <c r="X79" s="53">
        <v>8.1999999999999993</v>
      </c>
      <c r="Y79" s="11" t="str">
        <f t="shared" si="30"/>
        <v>B+</v>
      </c>
      <c r="Z79" s="3" t="str">
        <f t="shared" si="44"/>
        <v>3,5</v>
      </c>
      <c r="AA79" s="53">
        <v>8.6</v>
      </c>
      <c r="AB79" s="11" t="str">
        <f t="shared" si="31"/>
        <v>A</v>
      </c>
      <c r="AC79" s="3" t="str">
        <f t="shared" si="45"/>
        <v>3,8</v>
      </c>
      <c r="AD79" s="53">
        <v>7.2</v>
      </c>
      <c r="AE79" s="11" t="str">
        <f t="shared" si="32"/>
        <v>B</v>
      </c>
      <c r="AF79" s="3" t="str">
        <f t="shared" si="46"/>
        <v>3,0</v>
      </c>
      <c r="AG79" s="53">
        <v>6.2</v>
      </c>
      <c r="AH79" s="11" t="str">
        <f t="shared" si="33"/>
        <v>C</v>
      </c>
      <c r="AI79" s="3" t="str">
        <f t="shared" si="47"/>
        <v>2,0</v>
      </c>
      <c r="AJ79" s="9">
        <f t="shared" si="34"/>
        <v>165</v>
      </c>
      <c r="AK79" s="10">
        <f t="shared" si="35"/>
        <v>7.1739130434782608</v>
      </c>
      <c r="AL79" s="9">
        <f t="shared" si="36"/>
        <v>65.400000000000006</v>
      </c>
      <c r="AM79" s="10">
        <f t="shared" si="37"/>
        <v>2.8434782608695657</v>
      </c>
      <c r="AN79" t="str">
        <f>VLOOKUP(B79,Tổng!$B$7:$V$79,21,0)</f>
        <v>Đợt 1</v>
      </c>
    </row>
    <row r="80" spans="1:41">
      <c r="A80" s="1" t="s">
        <v>275</v>
      </c>
      <c r="B80" s="1" t="s">
        <v>346</v>
      </c>
      <c r="C80" s="2" t="s">
        <v>228</v>
      </c>
      <c r="D80" s="2" t="s">
        <v>219</v>
      </c>
      <c r="E80" s="1" t="s">
        <v>347</v>
      </c>
      <c r="F80" s="53">
        <v>7.4</v>
      </c>
      <c r="G80" s="11" t="str">
        <f t="shared" si="24"/>
        <v>B</v>
      </c>
      <c r="H80" s="3" t="str">
        <f t="shared" si="38"/>
        <v>3,0</v>
      </c>
      <c r="I80" s="53">
        <v>7.5</v>
      </c>
      <c r="J80" s="11" t="str">
        <f t="shared" si="25"/>
        <v>B</v>
      </c>
      <c r="K80" s="3" t="str">
        <f t="shared" si="39"/>
        <v>3,0</v>
      </c>
      <c r="L80" s="53">
        <v>7.1</v>
      </c>
      <c r="M80" s="11" t="str">
        <f t="shared" si="26"/>
        <v>B</v>
      </c>
      <c r="N80" s="3" t="str">
        <f t="shared" si="40"/>
        <v>3,0</v>
      </c>
      <c r="O80" s="53">
        <v>7</v>
      </c>
      <c r="P80" s="11" t="str">
        <f t="shared" si="27"/>
        <v>B</v>
      </c>
      <c r="Q80" s="3" t="str">
        <f t="shared" si="41"/>
        <v>3,0</v>
      </c>
      <c r="R80" s="53">
        <v>7.3</v>
      </c>
      <c r="S80" s="11" t="str">
        <f t="shared" si="28"/>
        <v>B</v>
      </c>
      <c r="T80" s="3" t="str">
        <f t="shared" si="42"/>
        <v>3,0</v>
      </c>
      <c r="U80" s="53">
        <v>5.4</v>
      </c>
      <c r="V80" s="11" t="str">
        <f t="shared" si="29"/>
        <v>D+</v>
      </c>
      <c r="W80" s="3" t="str">
        <f t="shared" si="43"/>
        <v>1,5</v>
      </c>
      <c r="X80" s="53">
        <v>7.6</v>
      </c>
      <c r="Y80" s="11" t="str">
        <f t="shared" si="30"/>
        <v>B</v>
      </c>
      <c r="Z80" s="3" t="str">
        <f t="shared" si="44"/>
        <v>3,0</v>
      </c>
      <c r="AA80" s="53">
        <v>8.6</v>
      </c>
      <c r="AB80" s="11" t="str">
        <f t="shared" si="31"/>
        <v>A</v>
      </c>
      <c r="AC80" s="3" t="str">
        <f t="shared" si="45"/>
        <v>3,8</v>
      </c>
      <c r="AD80" s="53">
        <v>6.9</v>
      </c>
      <c r="AE80" s="11" t="str">
        <f t="shared" si="32"/>
        <v>C+</v>
      </c>
      <c r="AF80" s="3" t="str">
        <f t="shared" si="46"/>
        <v>2,5</v>
      </c>
      <c r="AG80" s="53">
        <v>6.7</v>
      </c>
      <c r="AH80" s="11" t="str">
        <f t="shared" si="33"/>
        <v>C+</v>
      </c>
      <c r="AI80" s="3" t="str">
        <f t="shared" si="47"/>
        <v>2,5</v>
      </c>
      <c r="AJ80" s="9">
        <f t="shared" si="34"/>
        <v>165.2</v>
      </c>
      <c r="AK80" s="10">
        <f t="shared" si="35"/>
        <v>7.1826086956521733</v>
      </c>
      <c r="AL80" s="9">
        <f t="shared" si="36"/>
        <v>65.400000000000006</v>
      </c>
      <c r="AM80" s="10">
        <f t="shared" si="37"/>
        <v>2.8434782608695657</v>
      </c>
      <c r="AN80" t="str">
        <f>VLOOKUP(B80,Tổng!$B$7:$V$79,21,0)</f>
        <v>Đợt 1</v>
      </c>
    </row>
    <row r="81" spans="1:40">
      <c r="A81" s="1" t="s">
        <v>278</v>
      </c>
      <c r="B81" s="1" t="s">
        <v>348</v>
      </c>
      <c r="C81" s="2" t="s">
        <v>349</v>
      </c>
      <c r="D81" s="2" t="s">
        <v>350</v>
      </c>
      <c r="E81" s="1" t="s">
        <v>351</v>
      </c>
      <c r="F81" s="53">
        <v>6.8</v>
      </c>
      <c r="G81" s="11" t="str">
        <f t="shared" si="24"/>
        <v>C+</v>
      </c>
      <c r="H81" s="3" t="str">
        <f t="shared" si="38"/>
        <v>2,5</v>
      </c>
      <c r="I81" s="53">
        <v>7.1</v>
      </c>
      <c r="J81" s="11" t="str">
        <f t="shared" si="25"/>
        <v>B</v>
      </c>
      <c r="K81" s="3" t="str">
        <f t="shared" si="39"/>
        <v>3,0</v>
      </c>
      <c r="L81" s="53">
        <v>7.7</v>
      </c>
      <c r="M81" s="11" t="str">
        <f t="shared" si="26"/>
        <v>B</v>
      </c>
      <c r="N81" s="3" t="str">
        <f t="shared" si="40"/>
        <v>3,0</v>
      </c>
      <c r="O81" s="53">
        <v>6.4</v>
      </c>
      <c r="P81" s="11" t="str">
        <f t="shared" si="27"/>
        <v>C</v>
      </c>
      <c r="Q81" s="3" t="str">
        <f t="shared" si="41"/>
        <v>2,0</v>
      </c>
      <c r="R81" s="53">
        <v>6.3</v>
      </c>
      <c r="S81" s="11" t="str">
        <f t="shared" si="28"/>
        <v>C</v>
      </c>
      <c r="T81" s="3" t="str">
        <f t="shared" si="42"/>
        <v>2,0</v>
      </c>
      <c r="U81" s="53">
        <v>4.8</v>
      </c>
      <c r="V81" s="11" t="str">
        <f t="shared" si="29"/>
        <v>D</v>
      </c>
      <c r="W81" s="3" t="str">
        <f t="shared" si="43"/>
        <v>1,0</v>
      </c>
      <c r="X81" s="53">
        <v>7.6</v>
      </c>
      <c r="Y81" s="11" t="str">
        <f t="shared" si="30"/>
        <v>B</v>
      </c>
      <c r="Z81" s="3" t="str">
        <f t="shared" si="44"/>
        <v>3,0</v>
      </c>
      <c r="AA81" s="53">
        <v>8</v>
      </c>
      <c r="AB81" s="11" t="str">
        <f t="shared" si="31"/>
        <v>B+</v>
      </c>
      <c r="AC81" s="3" t="str">
        <f t="shared" si="45"/>
        <v>3,5</v>
      </c>
      <c r="AD81" s="53">
        <v>6.9</v>
      </c>
      <c r="AE81" s="11" t="str">
        <f t="shared" si="32"/>
        <v>C+</v>
      </c>
      <c r="AF81" s="3" t="str">
        <f t="shared" si="46"/>
        <v>2,5</v>
      </c>
      <c r="AG81" s="53">
        <v>6.9</v>
      </c>
      <c r="AH81" s="11" t="str">
        <f t="shared" si="33"/>
        <v>C+</v>
      </c>
      <c r="AI81" s="3" t="str">
        <f t="shared" si="47"/>
        <v>2,5</v>
      </c>
      <c r="AJ81" s="9">
        <f t="shared" si="34"/>
        <v>158.80000000000001</v>
      </c>
      <c r="AK81" s="10">
        <f t="shared" si="35"/>
        <v>6.9043478260869566</v>
      </c>
      <c r="AL81" s="9">
        <f t="shared" si="36"/>
        <v>58.5</v>
      </c>
      <c r="AM81" s="10">
        <f t="shared" si="37"/>
        <v>2.5434782608695654</v>
      </c>
      <c r="AN81" t="str">
        <f>VLOOKUP(B81,Tổng!$B$7:$V$79,21,0)</f>
        <v>Đợt 1</v>
      </c>
    </row>
    <row r="83" spans="1:40" ht="15" customHeight="1"/>
    <row r="84" spans="1:40" ht="15" customHeight="1"/>
    <row r="85" spans="1:40" ht="15" customHeight="1"/>
    <row r="86" spans="1:40" ht="15" customHeight="1"/>
    <row r="87" spans="1:40" ht="15" customHeight="1"/>
  </sheetData>
  <autoFilter ref="A8:DA81">
    <filterColumn colId="2" showButton="0"/>
  </autoFilter>
  <mergeCells count="31">
    <mergeCell ref="A4:AM4"/>
    <mergeCell ref="A1:C1"/>
    <mergeCell ref="D1:AM1"/>
    <mergeCell ref="A2:C2"/>
    <mergeCell ref="D2:AM2"/>
    <mergeCell ref="A3:AM3"/>
    <mergeCell ref="A5:AM5"/>
    <mergeCell ref="A6:A8"/>
    <mergeCell ref="B6:B8"/>
    <mergeCell ref="C6:D8"/>
    <mergeCell ref="E6:E8"/>
    <mergeCell ref="F6:H6"/>
    <mergeCell ref="I6:K6"/>
    <mergeCell ref="L6:N6"/>
    <mergeCell ref="O6:Q6"/>
    <mergeCell ref="R6:T6"/>
    <mergeCell ref="F7:H7"/>
    <mergeCell ref="I7:K7"/>
    <mergeCell ref="L7:N7"/>
    <mergeCell ref="O7:Q7"/>
    <mergeCell ref="R7:T7"/>
    <mergeCell ref="U6:W6"/>
    <mergeCell ref="X6:Z6"/>
    <mergeCell ref="AA6:AC6"/>
    <mergeCell ref="AD6:AF6"/>
    <mergeCell ref="AG6:AI6"/>
    <mergeCell ref="U7:W7"/>
    <mergeCell ref="X7:Z7"/>
    <mergeCell ref="AA7:AC7"/>
    <mergeCell ref="AD7:AF7"/>
    <mergeCell ref="AG7:A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1"/>
  <sheetViews>
    <sheetView topLeftCell="B43" workbookViewId="0">
      <selection activeCell="H9" sqref="H9:H81"/>
    </sheetView>
  </sheetViews>
  <sheetFormatPr defaultRowHeight="15"/>
  <cols>
    <col min="1" max="1" width="3.5703125" customWidth="1"/>
    <col min="2" max="2" width="10.85546875" bestFit="1" customWidth="1"/>
    <col min="3" max="3" width="15.5703125" customWidth="1"/>
    <col min="4" max="4" width="9.7109375" customWidth="1"/>
    <col min="5" max="5" width="9" customWidth="1"/>
    <col min="6" max="26" width="3.7109375" customWidth="1"/>
    <col min="27" max="27" width="11.140625" customWidth="1"/>
    <col min="28" max="30" width="10.140625" customWidth="1"/>
  </cols>
  <sheetData>
    <row r="1" spans="1:32">
      <c r="A1" s="207" t="s">
        <v>0</v>
      </c>
      <c r="B1" s="207"/>
      <c r="C1" s="207"/>
      <c r="D1" s="208" t="s">
        <v>2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</row>
    <row r="2" spans="1:32">
      <c r="A2" s="208" t="s">
        <v>1</v>
      </c>
      <c r="B2" s="208"/>
      <c r="C2" s="208"/>
      <c r="D2" s="208" t="s">
        <v>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</row>
    <row r="3" spans="1:32">
      <c r="A3" s="206" t="s">
        <v>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</row>
    <row r="4" spans="1:32">
      <c r="A4" s="206" t="s">
        <v>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</row>
    <row r="5" spans="1:32">
      <c r="A5" s="206" t="s">
        <v>388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</row>
    <row r="6" spans="1:32" ht="42" customHeight="1">
      <c r="A6" s="211" t="s">
        <v>7</v>
      </c>
      <c r="B6" s="211" t="s">
        <v>8</v>
      </c>
      <c r="C6" s="214" t="s">
        <v>9</v>
      </c>
      <c r="D6" s="215"/>
      <c r="E6" s="211" t="s">
        <v>10</v>
      </c>
      <c r="F6" s="209" t="s">
        <v>389</v>
      </c>
      <c r="G6" s="210"/>
      <c r="H6" s="210"/>
      <c r="I6" s="209" t="s">
        <v>390</v>
      </c>
      <c r="J6" s="210"/>
      <c r="K6" s="210"/>
      <c r="L6" s="209" t="s">
        <v>391</v>
      </c>
      <c r="M6" s="210"/>
      <c r="N6" s="210"/>
      <c r="O6" s="209" t="s">
        <v>392</v>
      </c>
      <c r="P6" s="210"/>
      <c r="Q6" s="210"/>
      <c r="R6" s="209" t="s">
        <v>393</v>
      </c>
      <c r="S6" s="210"/>
      <c r="T6" s="210"/>
      <c r="U6" s="209" t="s">
        <v>394</v>
      </c>
      <c r="V6" s="210"/>
      <c r="W6" s="210"/>
      <c r="X6" s="209" t="s">
        <v>395</v>
      </c>
      <c r="Y6" s="210"/>
      <c r="Z6" s="210"/>
      <c r="AA6" s="74" t="s">
        <v>420</v>
      </c>
      <c r="AB6" s="75" t="s">
        <v>406</v>
      </c>
      <c r="AC6" s="74" t="s">
        <v>363</v>
      </c>
      <c r="AD6" s="75" t="s">
        <v>364</v>
      </c>
    </row>
    <row r="7" spans="1:32">
      <c r="A7" s="212"/>
      <c r="B7" s="212"/>
      <c r="C7" s="216"/>
      <c r="D7" s="217"/>
      <c r="E7" s="212"/>
      <c r="F7" s="209">
        <v>2</v>
      </c>
      <c r="G7" s="210"/>
      <c r="H7" s="210"/>
      <c r="I7" s="209">
        <v>2</v>
      </c>
      <c r="J7" s="210"/>
      <c r="K7" s="210"/>
      <c r="L7" s="209">
        <v>2</v>
      </c>
      <c r="M7" s="210"/>
      <c r="N7" s="210"/>
      <c r="O7" s="209">
        <v>2</v>
      </c>
      <c r="P7" s="210"/>
      <c r="Q7" s="210"/>
      <c r="R7" s="209">
        <v>2</v>
      </c>
      <c r="S7" s="210"/>
      <c r="T7" s="210"/>
      <c r="U7" s="209">
        <v>2</v>
      </c>
      <c r="V7" s="210"/>
      <c r="W7" s="210"/>
      <c r="X7" s="209">
        <v>2</v>
      </c>
      <c r="Y7" s="210"/>
      <c r="Z7" s="210"/>
      <c r="AA7" s="8">
        <f>SUM(F7:Z7)</f>
        <v>14</v>
      </c>
      <c r="AB7" s="7"/>
      <c r="AC7" s="7"/>
      <c r="AD7" s="7"/>
    </row>
    <row r="8" spans="1:32" ht="51.75" customHeight="1">
      <c r="A8" s="213"/>
      <c r="B8" s="213"/>
      <c r="C8" s="218"/>
      <c r="D8" s="219"/>
      <c r="E8" s="213"/>
      <c r="F8" s="166" t="s">
        <v>361</v>
      </c>
      <c r="G8" s="166" t="s">
        <v>430</v>
      </c>
      <c r="H8" s="166" t="s">
        <v>362</v>
      </c>
      <c r="I8" s="166" t="s">
        <v>361</v>
      </c>
      <c r="J8" s="166" t="s">
        <v>430</v>
      </c>
      <c r="K8" s="166" t="s">
        <v>362</v>
      </c>
      <c r="L8" s="166" t="s">
        <v>361</v>
      </c>
      <c r="M8" s="166" t="s">
        <v>430</v>
      </c>
      <c r="N8" s="166" t="s">
        <v>362</v>
      </c>
      <c r="O8" s="166" t="s">
        <v>361</v>
      </c>
      <c r="P8" s="166" t="s">
        <v>430</v>
      </c>
      <c r="Q8" s="166" t="s">
        <v>362</v>
      </c>
      <c r="R8" s="166" t="s">
        <v>361</v>
      </c>
      <c r="S8" s="166" t="s">
        <v>430</v>
      </c>
      <c r="T8" s="166" t="s">
        <v>362</v>
      </c>
      <c r="U8" s="166" t="s">
        <v>361</v>
      </c>
      <c r="V8" s="166" t="s">
        <v>430</v>
      </c>
      <c r="W8" s="166" t="s">
        <v>362</v>
      </c>
      <c r="X8" s="166" t="s">
        <v>361</v>
      </c>
      <c r="Y8" s="166" t="s">
        <v>430</v>
      </c>
      <c r="Z8" s="166" t="s">
        <v>362</v>
      </c>
      <c r="AA8" s="6"/>
      <c r="AB8" s="4"/>
      <c r="AC8" s="5"/>
      <c r="AD8" s="4"/>
    </row>
    <row r="9" spans="1:32">
      <c r="A9" s="1" t="s">
        <v>11</v>
      </c>
      <c r="B9" s="1" t="s">
        <v>12</v>
      </c>
      <c r="C9" s="2" t="s">
        <v>13</v>
      </c>
      <c r="D9" s="2" t="s">
        <v>14</v>
      </c>
      <c r="E9" s="1" t="s">
        <v>15</v>
      </c>
      <c r="F9" s="53">
        <v>7.8</v>
      </c>
      <c r="G9" s="11" t="str">
        <f>IF(F9&gt;=9.5,"A+",IF(F9&gt;=8.5,"A",IF(F9&gt;=8,"B+",IF(F9&gt;=7,"B",IF(F9&gt;=6.5,"C+",IF(F9&gt;=5.5,"C",IF(F9&gt;=5,"D+",IF(F9&gt;=4,"D",IF(F9&lt;4,"F")))))))))</f>
        <v>B</v>
      </c>
      <c r="H9" s="3" t="str">
        <f>IF(G9="A+","4,0",IF(G9="A","3,8",IF(G9="B+","3,5",IF(G9="B","3,0",IF(G9="C+","2,5",IF(G9="C","2,0",IF(G9="D+","1,5",IF(G9="D","1,0","0,0"))))))))</f>
        <v>3,0</v>
      </c>
      <c r="I9" s="53">
        <v>8</v>
      </c>
      <c r="J9" s="11" t="str">
        <f>IF(I9&gt;=9.5,"A+",IF(I9&gt;=8.5,"A",IF(I9&gt;=8,"B+",IF(I9&gt;=7,"B",IF(I9&gt;=6.5,"C+",IF(I9&gt;=5.5,"C",IF(I9&gt;=5,"D+",IF(I9&gt;=4,"D",IF(I9&lt;4,"F")))))))))</f>
        <v>B+</v>
      </c>
      <c r="K9" s="3" t="str">
        <f>IF(J9="A+","4,0",IF(J9="A","3,8",IF(J9="B+","3,5",IF(J9="B","3,0",IF(J9="C+","2,5",IF(J9="C","2,0",IF(J9="D+","1,5",IF(J9="D","1,0","0,0"))))))))</f>
        <v>3,5</v>
      </c>
      <c r="L9" s="53">
        <v>7.2</v>
      </c>
      <c r="M9" s="11" t="str">
        <f>IF(L9&gt;=9.5,"A+",IF(L9&gt;=8.5,"A",IF(L9&gt;=8,"B+",IF(L9&gt;=7,"B",IF(L9&gt;=6.5,"C+",IF(L9&gt;=5.5,"C",IF(L9&gt;=5,"D+",IF(L9&gt;=4,"D",IF(L9&lt;4,"F")))))))))</f>
        <v>B</v>
      </c>
      <c r="N9" s="3" t="str">
        <f>IF(M9="A+","4,0",IF(M9="A","3,8",IF(M9="B+","3,5",IF(M9="B","3,0",IF(M9="C+","2,5",IF(M9="C","2,0",IF(M9="D+","1,5",IF(M9="D","1,0","0,0"))))))))</f>
        <v>3,0</v>
      </c>
      <c r="O9" s="53">
        <v>7.2</v>
      </c>
      <c r="P9" s="11" t="str">
        <f>IF(O9&gt;=9.5,"A+",IF(O9&gt;=8.5,"A",IF(O9&gt;=8,"B+",IF(O9&gt;=7,"B",IF(O9&gt;=6.5,"C+",IF(O9&gt;=5.5,"C",IF(O9&gt;=5,"D+",IF(O9&gt;=4,"D",IF(O9&lt;4,"F")))))))))</f>
        <v>B</v>
      </c>
      <c r="Q9" s="3" t="str">
        <f>IF(P9="A+","4,0",IF(P9="A","3,8",IF(P9="B+","3,5",IF(P9="B","3,0",IF(P9="C+","2,5",IF(P9="C","2,0",IF(P9="D+","1,5",IF(P9="D","1,0","0,0"))))))))</f>
        <v>3,0</v>
      </c>
      <c r="R9" s="53">
        <v>6.8</v>
      </c>
      <c r="S9" s="11" t="str">
        <f>IF(R9&gt;=9.5,"A+",IF(R9&gt;=8.5,"A",IF(R9&gt;=8,"B+",IF(R9&gt;=7,"B",IF(R9&gt;=6.5,"C+",IF(R9&gt;=5.5,"C",IF(R9&gt;=5,"D+",IF(R9&gt;=4,"D",IF(R9&lt;4,"F")))))))))</f>
        <v>C+</v>
      </c>
      <c r="T9" s="3" t="str">
        <f>IF(S9="A+","4,0",IF(S9="A","3,8",IF(S9="B+","3,5",IF(S9="B","3,0",IF(S9="C+","2,5",IF(S9="C","2,0",IF(S9="D+","1,5",IF(S9="D","1,0","0,0"))))))))</f>
        <v>2,5</v>
      </c>
      <c r="U9" s="53">
        <v>7.5</v>
      </c>
      <c r="V9" s="11" t="str">
        <f>IF(U9&gt;=9.5,"A+",IF(U9&gt;=8.5,"A",IF(U9&gt;=8,"B+",IF(U9&gt;=7,"B",IF(U9&gt;=6.5,"C+",IF(U9&gt;=5.5,"C",IF(U9&gt;=5,"D+",IF(U9&gt;=4,"D",IF(U9&lt;4,"F")))))))))</f>
        <v>B</v>
      </c>
      <c r="W9" s="3" t="str">
        <f>IF(V9="A+","4,0",IF(V9="A","3,8",IF(V9="B+","3,5",IF(V9="B","3,0",IF(V9="C+","2,5",IF(V9="C","2,0",IF(V9="D+","1,5",IF(V9="D","1,0","0,0"))))))))</f>
        <v>3,0</v>
      </c>
      <c r="X9" s="53">
        <v>8</v>
      </c>
      <c r="Y9" s="11" t="str">
        <f>IF(X9&gt;=9.5,"A+",IF(X9&gt;=8.5,"A",IF(X9&gt;=8,"B+",IF(X9&gt;=7,"B",IF(X9&gt;=6.5,"C+",IF(X9&gt;=5.5,"C",IF(X9&gt;=5,"D+",IF(X9&gt;=4,"D",IF(X9&lt;4,"F")))))))))</f>
        <v>B+</v>
      </c>
      <c r="Z9" s="3" t="str">
        <f>IF(Y9="A+","4,0",IF(Y9="A","3,8",IF(Y9="B+","3,5",IF(Y9="B","3,0",IF(Y9="C+","2,5",IF(Y9="C","2,0",IF(Y9="D+","1,5",IF(Y9="D","1,0","0,0"))))))))</f>
        <v>3,5</v>
      </c>
      <c r="AA9" s="9">
        <f>F9*$F$7+I9*$I$7+L9*$L$7+O9*$O$7+R9*$R$7+U9*$U$7+X9*$X$7</f>
        <v>105</v>
      </c>
      <c r="AB9" s="10">
        <f>AA9/$AA$7</f>
        <v>7.5</v>
      </c>
      <c r="AC9" s="9">
        <f>H9*$F$7+K9*$I$7+N9*$L$7+Q9*$O$7+T9*$R$7+W9*$U$7+Z9*$X$7</f>
        <v>43</v>
      </c>
      <c r="AD9" s="10">
        <f>AC9/$AA$7</f>
        <v>3.0714285714285716</v>
      </c>
      <c r="AE9" t="str">
        <f>VLOOKUP(B9,Tổng!$B$7:$V$79,21,0)</f>
        <v>Đợt 1</v>
      </c>
    </row>
    <row r="10" spans="1:32">
      <c r="A10" s="1" t="s">
        <v>16</v>
      </c>
      <c r="B10" s="1" t="s">
        <v>20</v>
      </c>
      <c r="C10" s="2" t="s">
        <v>21</v>
      </c>
      <c r="D10" s="2" t="s">
        <v>22</v>
      </c>
      <c r="E10" s="1" t="s">
        <v>23</v>
      </c>
      <c r="F10" s="53">
        <v>7.6</v>
      </c>
      <c r="G10" s="11" t="str">
        <f t="shared" ref="G10:G73" si="0">IF(F10&gt;=9.5,"A+",IF(F10&gt;=8.5,"A",IF(F10&gt;=8,"B+",IF(F10&gt;=7,"B",IF(F10&gt;=6.5,"C+",IF(F10&gt;=5.5,"C",IF(F10&gt;=5,"D+",IF(F10&gt;=4,"D",IF(F10&lt;4,"F")))))))))</f>
        <v>B</v>
      </c>
      <c r="H10" s="3" t="str">
        <f t="shared" ref="H10:H73" si="1">IF(G10="A+","4,0",IF(G10="A","3,8",IF(G10="B+","3,5",IF(G10="B","3,0",IF(G10="C+","2,5",IF(G10="C","2,0",IF(G10="D+","1,5",IF(G10="D","1,0","0,0"))))))))</f>
        <v>3,0</v>
      </c>
      <c r="I10" s="53">
        <v>7.4</v>
      </c>
      <c r="J10" s="11" t="str">
        <f t="shared" ref="J10:J73" si="2">IF(I10&gt;=9.5,"A+",IF(I10&gt;=8.5,"A",IF(I10&gt;=8,"B+",IF(I10&gt;=7,"B",IF(I10&gt;=6.5,"C+",IF(I10&gt;=5.5,"C",IF(I10&gt;=5,"D+",IF(I10&gt;=4,"D",IF(I10&lt;4,"F")))))))))</f>
        <v>B</v>
      </c>
      <c r="K10" s="3" t="str">
        <f t="shared" ref="K10:K73" si="3">IF(J10="A+","4,0",IF(J10="A","3,8",IF(J10="B+","3,5",IF(J10="B","3,0",IF(J10="C+","2,5",IF(J10="C","2,0",IF(J10="D+","1,5",IF(J10="D","1,0","0,0"))))))))</f>
        <v>3,0</v>
      </c>
      <c r="L10" s="53">
        <v>7.8</v>
      </c>
      <c r="M10" s="11" t="str">
        <f t="shared" ref="M10:M73" si="4">IF(L10&gt;=9.5,"A+",IF(L10&gt;=8.5,"A",IF(L10&gt;=8,"B+",IF(L10&gt;=7,"B",IF(L10&gt;=6.5,"C+",IF(L10&gt;=5.5,"C",IF(L10&gt;=5,"D+",IF(L10&gt;=4,"D",IF(L10&lt;4,"F")))))))))</f>
        <v>B</v>
      </c>
      <c r="N10" s="3" t="str">
        <f t="shared" ref="N10:N73" si="5">IF(M10="A+","4,0",IF(M10="A","3,8",IF(M10="B+","3,5",IF(M10="B","3,0",IF(M10="C+","2,5",IF(M10="C","2,0",IF(M10="D+","1,5",IF(M10="D","1,0","0,0"))))))))</f>
        <v>3,0</v>
      </c>
      <c r="O10" s="53">
        <v>8.4</v>
      </c>
      <c r="P10" s="11" t="str">
        <f t="shared" ref="P10:P73" si="6">IF(O10&gt;=9.5,"A+",IF(O10&gt;=8.5,"A",IF(O10&gt;=8,"B+",IF(O10&gt;=7,"B",IF(O10&gt;=6.5,"C+",IF(O10&gt;=5.5,"C",IF(O10&gt;=5,"D+",IF(O10&gt;=4,"D",IF(O10&lt;4,"F")))))))))</f>
        <v>B+</v>
      </c>
      <c r="Q10" s="3" t="str">
        <f t="shared" ref="Q10:Q73" si="7">IF(P10="A+","4,0",IF(P10="A","3,8",IF(P10="B+","3,5",IF(P10="B","3,0",IF(P10="C+","2,5",IF(P10="C","2,0",IF(P10="D+","1,5",IF(P10="D","1,0","0,0"))))))))</f>
        <v>3,5</v>
      </c>
      <c r="R10" s="53">
        <v>7</v>
      </c>
      <c r="S10" s="11" t="str">
        <f t="shared" ref="S10:S73" si="8">IF(R10&gt;=9.5,"A+",IF(R10&gt;=8.5,"A",IF(R10&gt;=8,"B+",IF(R10&gt;=7,"B",IF(R10&gt;=6.5,"C+",IF(R10&gt;=5.5,"C",IF(R10&gt;=5,"D+",IF(R10&gt;=4,"D",IF(R10&lt;4,"F")))))))))</f>
        <v>B</v>
      </c>
      <c r="T10" s="3" t="str">
        <f t="shared" ref="T10:T73" si="9">IF(S10="A+","4,0",IF(S10="A","3,8",IF(S10="B+","3,5",IF(S10="B","3,0",IF(S10="C+","2,5",IF(S10="C","2,0",IF(S10="D+","1,5",IF(S10="D","1,0","0,0"))))))))</f>
        <v>3,0</v>
      </c>
      <c r="U10" s="53">
        <v>7.5</v>
      </c>
      <c r="V10" s="11" t="str">
        <f t="shared" ref="V10:V73" si="10">IF(U10&gt;=9.5,"A+",IF(U10&gt;=8.5,"A",IF(U10&gt;=8,"B+",IF(U10&gt;=7,"B",IF(U10&gt;=6.5,"C+",IF(U10&gt;=5.5,"C",IF(U10&gt;=5,"D+",IF(U10&gt;=4,"D",IF(U10&lt;4,"F")))))))))</f>
        <v>B</v>
      </c>
      <c r="W10" s="3" t="str">
        <f t="shared" ref="W10:W73" si="11">IF(V10="A+","4,0",IF(V10="A","3,8",IF(V10="B+","3,5",IF(V10="B","3,0",IF(V10="C+","2,5",IF(V10="C","2,0",IF(V10="D+","1,5",IF(V10="D","1,0","0,0"))))))))</f>
        <v>3,0</v>
      </c>
      <c r="X10" s="53">
        <v>8</v>
      </c>
      <c r="Y10" s="11" t="str">
        <f t="shared" ref="Y10:Y73" si="12">IF(X10&gt;=9.5,"A+",IF(X10&gt;=8.5,"A",IF(X10&gt;=8,"B+",IF(X10&gt;=7,"B",IF(X10&gt;=6.5,"C+",IF(X10&gt;=5.5,"C",IF(X10&gt;=5,"D+",IF(X10&gt;=4,"D",IF(X10&lt;4,"F")))))))))</f>
        <v>B+</v>
      </c>
      <c r="Z10" s="3" t="str">
        <f t="shared" ref="Z10:Z73" si="13">IF(Y10="A+","4,0",IF(Y10="A","3,8",IF(Y10="B+","3,5",IF(Y10="B","3,0",IF(Y10="C+","2,5",IF(Y10="C","2,0",IF(Y10="D+","1,5",IF(Y10="D","1,0","0,0"))))))))</f>
        <v>3,5</v>
      </c>
      <c r="AA10" s="9">
        <f t="shared" ref="AA10:AA73" si="14">F10*$F$7+I10*$I$7+L10*$L$7+O10*$O$7+R10*$R$7+U10*$U$7+X10*$X$7</f>
        <v>107.4</v>
      </c>
      <c r="AB10" s="10">
        <f t="shared" ref="AB10:AB73" si="15">AA10/$AA$7</f>
        <v>7.6714285714285717</v>
      </c>
      <c r="AC10" s="9">
        <f t="shared" ref="AC10:AC73" si="16">H10*$F$7+K10*$I$7+N10*$L$7+Q10*$O$7+T10*$R$7+W10*$U$7+Z10*$X$7</f>
        <v>44</v>
      </c>
      <c r="AD10" s="10">
        <f t="shared" ref="AD10:AD73" si="17">AC10/$AA$7</f>
        <v>3.1428571428571428</v>
      </c>
      <c r="AE10" t="str">
        <f>VLOOKUP(B10,Tổng!$B$7:$V$79,21,0)</f>
        <v>Đợt 1</v>
      </c>
    </row>
    <row r="11" spans="1:32">
      <c r="A11" s="1" t="s">
        <v>18</v>
      </c>
      <c r="B11" s="1" t="s">
        <v>25</v>
      </c>
      <c r="C11" s="2" t="s">
        <v>26</v>
      </c>
      <c r="D11" s="2" t="s">
        <v>27</v>
      </c>
      <c r="E11" s="1" t="s">
        <v>28</v>
      </c>
      <c r="F11" s="53">
        <v>7.7</v>
      </c>
      <c r="G11" s="11" t="str">
        <f t="shared" si="0"/>
        <v>B</v>
      </c>
      <c r="H11" s="3" t="str">
        <f t="shared" si="1"/>
        <v>3,0</v>
      </c>
      <c r="I11" s="53">
        <v>8</v>
      </c>
      <c r="J11" s="11" t="str">
        <f t="shared" si="2"/>
        <v>B+</v>
      </c>
      <c r="K11" s="3" t="str">
        <f t="shared" si="3"/>
        <v>3,5</v>
      </c>
      <c r="L11" s="53">
        <v>8.4</v>
      </c>
      <c r="M11" s="11" t="str">
        <f t="shared" si="4"/>
        <v>B+</v>
      </c>
      <c r="N11" s="3" t="str">
        <f t="shared" si="5"/>
        <v>3,5</v>
      </c>
      <c r="O11" s="53">
        <v>7.8</v>
      </c>
      <c r="P11" s="11" t="str">
        <f t="shared" si="6"/>
        <v>B</v>
      </c>
      <c r="Q11" s="3" t="str">
        <f t="shared" si="7"/>
        <v>3,0</v>
      </c>
      <c r="R11" s="53">
        <v>7</v>
      </c>
      <c r="S11" s="11" t="str">
        <f t="shared" si="8"/>
        <v>B</v>
      </c>
      <c r="T11" s="3" t="str">
        <f t="shared" si="9"/>
        <v>3,0</v>
      </c>
      <c r="U11" s="53">
        <v>7.2</v>
      </c>
      <c r="V11" s="11" t="str">
        <f t="shared" si="10"/>
        <v>B</v>
      </c>
      <c r="W11" s="3" t="str">
        <f t="shared" si="11"/>
        <v>3,0</v>
      </c>
      <c r="X11" s="53">
        <v>8</v>
      </c>
      <c r="Y11" s="11" t="str">
        <f t="shared" si="12"/>
        <v>B+</v>
      </c>
      <c r="Z11" s="3" t="str">
        <f t="shared" si="13"/>
        <v>3,5</v>
      </c>
      <c r="AA11" s="9">
        <f t="shared" si="14"/>
        <v>108.20000000000002</v>
      </c>
      <c r="AB11" s="10">
        <f t="shared" si="15"/>
        <v>7.7285714285714295</v>
      </c>
      <c r="AC11" s="9">
        <f t="shared" si="16"/>
        <v>45</v>
      </c>
      <c r="AD11" s="10">
        <f t="shared" si="17"/>
        <v>3.2142857142857144</v>
      </c>
      <c r="AE11" t="str">
        <f>VLOOKUP(B11,Tổng!$B$7:$V$79,21,0)</f>
        <v>Đợt 1</v>
      </c>
    </row>
    <row r="12" spans="1:32">
      <c r="A12" s="1" t="s">
        <v>19</v>
      </c>
      <c r="B12" s="1" t="s">
        <v>30</v>
      </c>
      <c r="C12" s="2" t="s">
        <v>31</v>
      </c>
      <c r="D12" s="2" t="s">
        <v>32</v>
      </c>
      <c r="E12" s="1" t="s">
        <v>33</v>
      </c>
      <c r="F12" s="53">
        <v>7.1</v>
      </c>
      <c r="G12" s="11" t="str">
        <f t="shared" si="0"/>
        <v>B</v>
      </c>
      <c r="H12" s="3" t="str">
        <f t="shared" si="1"/>
        <v>3,0</v>
      </c>
      <c r="I12" s="53">
        <v>7.6</v>
      </c>
      <c r="J12" s="11" t="str">
        <f t="shared" si="2"/>
        <v>B</v>
      </c>
      <c r="K12" s="3" t="str">
        <f t="shared" si="3"/>
        <v>3,0</v>
      </c>
      <c r="L12" s="53">
        <v>7.8</v>
      </c>
      <c r="M12" s="11" t="str">
        <f t="shared" si="4"/>
        <v>B</v>
      </c>
      <c r="N12" s="3" t="str">
        <f t="shared" si="5"/>
        <v>3,0</v>
      </c>
      <c r="O12" s="53">
        <v>8.4</v>
      </c>
      <c r="P12" s="11" t="str">
        <f t="shared" si="6"/>
        <v>B+</v>
      </c>
      <c r="Q12" s="3" t="str">
        <f t="shared" si="7"/>
        <v>3,5</v>
      </c>
      <c r="R12" s="53">
        <v>6.8</v>
      </c>
      <c r="S12" s="11" t="str">
        <f t="shared" si="8"/>
        <v>C+</v>
      </c>
      <c r="T12" s="3" t="str">
        <f t="shared" si="9"/>
        <v>2,5</v>
      </c>
      <c r="U12" s="53">
        <v>6.9</v>
      </c>
      <c r="V12" s="11" t="str">
        <f t="shared" si="10"/>
        <v>C+</v>
      </c>
      <c r="W12" s="3" t="str">
        <f t="shared" si="11"/>
        <v>2,5</v>
      </c>
      <c r="X12" s="53">
        <v>8</v>
      </c>
      <c r="Y12" s="11" t="str">
        <f t="shared" si="12"/>
        <v>B+</v>
      </c>
      <c r="Z12" s="3" t="str">
        <f t="shared" si="13"/>
        <v>3,5</v>
      </c>
      <c r="AA12" s="9">
        <f t="shared" si="14"/>
        <v>105.19999999999999</v>
      </c>
      <c r="AB12" s="10">
        <f t="shared" si="15"/>
        <v>7.5142857142857133</v>
      </c>
      <c r="AC12" s="9">
        <f t="shared" si="16"/>
        <v>42</v>
      </c>
      <c r="AD12" s="10">
        <f t="shared" si="17"/>
        <v>3</v>
      </c>
      <c r="AE12" t="str">
        <f>VLOOKUP(B12,Tổng!$B$7:$V$79,21,0)</f>
        <v>Đợt 1</v>
      </c>
    </row>
    <row r="13" spans="1:32">
      <c r="A13" s="1" t="s">
        <v>24</v>
      </c>
      <c r="B13" s="1" t="s">
        <v>35</v>
      </c>
      <c r="C13" s="2" t="s">
        <v>36</v>
      </c>
      <c r="D13" s="2" t="s">
        <v>37</v>
      </c>
      <c r="E13" s="1" t="s">
        <v>38</v>
      </c>
      <c r="F13" s="53">
        <v>7.7</v>
      </c>
      <c r="G13" s="11" t="str">
        <f t="shared" si="0"/>
        <v>B</v>
      </c>
      <c r="H13" s="3" t="str">
        <f t="shared" si="1"/>
        <v>3,0</v>
      </c>
      <c r="I13" s="53">
        <v>8</v>
      </c>
      <c r="J13" s="11" t="str">
        <f t="shared" si="2"/>
        <v>B+</v>
      </c>
      <c r="K13" s="3" t="str">
        <f t="shared" si="3"/>
        <v>3,5</v>
      </c>
      <c r="L13" s="53">
        <v>7.8</v>
      </c>
      <c r="M13" s="11" t="str">
        <f t="shared" si="4"/>
        <v>B</v>
      </c>
      <c r="N13" s="3" t="str">
        <f t="shared" si="5"/>
        <v>3,0</v>
      </c>
      <c r="O13" s="53">
        <v>8.4</v>
      </c>
      <c r="P13" s="11" t="str">
        <f t="shared" si="6"/>
        <v>B+</v>
      </c>
      <c r="Q13" s="3" t="str">
        <f t="shared" si="7"/>
        <v>3,5</v>
      </c>
      <c r="R13" s="53">
        <v>7.6</v>
      </c>
      <c r="S13" s="11" t="str">
        <f t="shared" si="8"/>
        <v>B</v>
      </c>
      <c r="T13" s="3" t="str">
        <f t="shared" si="9"/>
        <v>3,0</v>
      </c>
      <c r="U13" s="53">
        <v>8.4</v>
      </c>
      <c r="V13" s="11" t="str">
        <f t="shared" si="10"/>
        <v>B+</v>
      </c>
      <c r="W13" s="3" t="str">
        <f t="shared" si="11"/>
        <v>3,5</v>
      </c>
      <c r="X13" s="53">
        <v>8</v>
      </c>
      <c r="Y13" s="11" t="str">
        <f t="shared" si="12"/>
        <v>B+</v>
      </c>
      <c r="Z13" s="3" t="str">
        <f t="shared" si="13"/>
        <v>3,5</v>
      </c>
      <c r="AA13" s="9">
        <f t="shared" si="14"/>
        <v>111.8</v>
      </c>
      <c r="AB13" s="10">
        <f t="shared" si="15"/>
        <v>7.9857142857142858</v>
      </c>
      <c r="AC13" s="9">
        <f t="shared" si="16"/>
        <v>46</v>
      </c>
      <c r="AD13" s="10">
        <f t="shared" si="17"/>
        <v>3.2857142857142856</v>
      </c>
      <c r="AE13" t="str">
        <f>VLOOKUP(B13,Tổng!$B$7:$V$79,21,0)</f>
        <v>Đợt 1</v>
      </c>
    </row>
    <row r="14" spans="1:32">
      <c r="A14" s="1" t="s">
        <v>29</v>
      </c>
      <c r="B14" s="1" t="s">
        <v>40</v>
      </c>
      <c r="C14" s="2" t="s">
        <v>41</v>
      </c>
      <c r="D14" s="2" t="s">
        <v>42</v>
      </c>
      <c r="E14" s="1" t="s">
        <v>43</v>
      </c>
      <c r="F14" s="53">
        <v>7.2</v>
      </c>
      <c r="G14" s="11" t="str">
        <f t="shared" si="0"/>
        <v>B</v>
      </c>
      <c r="H14" s="3" t="str">
        <f t="shared" si="1"/>
        <v>3,0</v>
      </c>
      <c r="I14" s="53">
        <v>7.6</v>
      </c>
      <c r="J14" s="11" t="str">
        <f t="shared" si="2"/>
        <v>B</v>
      </c>
      <c r="K14" s="3" t="str">
        <f t="shared" si="3"/>
        <v>3,0</v>
      </c>
      <c r="L14" s="53">
        <v>7.8</v>
      </c>
      <c r="M14" s="11" t="str">
        <f t="shared" si="4"/>
        <v>B</v>
      </c>
      <c r="N14" s="3" t="str">
        <f t="shared" si="5"/>
        <v>3,0</v>
      </c>
      <c r="O14" s="53">
        <v>8.4</v>
      </c>
      <c r="P14" s="11" t="str">
        <f t="shared" si="6"/>
        <v>B+</v>
      </c>
      <c r="Q14" s="3" t="str">
        <f t="shared" si="7"/>
        <v>3,5</v>
      </c>
      <c r="R14" s="53">
        <v>6.8</v>
      </c>
      <c r="S14" s="11" t="str">
        <f t="shared" si="8"/>
        <v>C+</v>
      </c>
      <c r="T14" s="3" t="str">
        <f t="shared" si="9"/>
        <v>2,5</v>
      </c>
      <c r="U14" s="53">
        <v>8.1</v>
      </c>
      <c r="V14" s="11" t="str">
        <f t="shared" si="10"/>
        <v>B+</v>
      </c>
      <c r="W14" s="3" t="str">
        <f t="shared" si="11"/>
        <v>3,5</v>
      </c>
      <c r="X14" s="53">
        <v>8</v>
      </c>
      <c r="Y14" s="11" t="str">
        <f t="shared" si="12"/>
        <v>B+</v>
      </c>
      <c r="Z14" s="3" t="str">
        <f t="shared" si="13"/>
        <v>3,5</v>
      </c>
      <c r="AA14" s="9">
        <f t="shared" si="14"/>
        <v>107.8</v>
      </c>
      <c r="AB14" s="10">
        <f t="shared" si="15"/>
        <v>7.7</v>
      </c>
      <c r="AC14" s="9">
        <f t="shared" si="16"/>
        <v>44</v>
      </c>
      <c r="AD14" s="10">
        <f t="shared" si="17"/>
        <v>3.1428571428571428</v>
      </c>
      <c r="AE14">
        <f>VLOOKUP(B14,Tổng!$B$7:$V$79,21,0)</f>
        <v>0</v>
      </c>
    </row>
    <row r="15" spans="1:32">
      <c r="A15" s="1" t="s">
        <v>34</v>
      </c>
      <c r="B15" s="1" t="s">
        <v>45</v>
      </c>
      <c r="C15" s="2" t="s">
        <v>46</v>
      </c>
      <c r="D15" s="2" t="s">
        <v>42</v>
      </c>
      <c r="E15" s="1" t="s">
        <v>47</v>
      </c>
      <c r="F15" s="53">
        <v>7.2</v>
      </c>
      <c r="G15" s="11" t="str">
        <f t="shared" si="0"/>
        <v>B</v>
      </c>
      <c r="H15" s="3" t="str">
        <f t="shared" si="1"/>
        <v>3,0</v>
      </c>
      <c r="I15" s="53">
        <v>8.4</v>
      </c>
      <c r="J15" s="11" t="str">
        <f t="shared" si="2"/>
        <v>B+</v>
      </c>
      <c r="K15" s="3" t="str">
        <f t="shared" si="3"/>
        <v>3,5</v>
      </c>
      <c r="L15" s="53">
        <v>7.8</v>
      </c>
      <c r="M15" s="11" t="str">
        <f t="shared" si="4"/>
        <v>B</v>
      </c>
      <c r="N15" s="3" t="str">
        <f t="shared" si="5"/>
        <v>3,0</v>
      </c>
      <c r="O15" s="53">
        <v>8.4</v>
      </c>
      <c r="P15" s="11" t="str">
        <f t="shared" si="6"/>
        <v>B+</v>
      </c>
      <c r="Q15" s="3" t="str">
        <f t="shared" si="7"/>
        <v>3,5</v>
      </c>
      <c r="R15" s="53">
        <v>7.6</v>
      </c>
      <c r="S15" s="11" t="str">
        <f t="shared" si="8"/>
        <v>B</v>
      </c>
      <c r="T15" s="3" t="str">
        <f t="shared" si="9"/>
        <v>3,0</v>
      </c>
      <c r="U15" s="53">
        <v>6.9</v>
      </c>
      <c r="V15" s="11" t="str">
        <f t="shared" si="10"/>
        <v>C+</v>
      </c>
      <c r="W15" s="3" t="str">
        <f t="shared" si="11"/>
        <v>2,5</v>
      </c>
      <c r="X15" s="54">
        <v>3.5</v>
      </c>
      <c r="Y15" s="48" t="str">
        <f t="shared" si="12"/>
        <v>F</v>
      </c>
      <c r="Z15" s="3" t="str">
        <f t="shared" si="13"/>
        <v>0,0</v>
      </c>
      <c r="AA15" s="9">
        <f t="shared" si="14"/>
        <v>99.600000000000009</v>
      </c>
      <c r="AB15" s="10">
        <f t="shared" si="15"/>
        <v>7.1142857142857148</v>
      </c>
      <c r="AC15" s="9">
        <f t="shared" si="16"/>
        <v>37</v>
      </c>
      <c r="AD15" s="10">
        <f t="shared" si="17"/>
        <v>2.6428571428571428</v>
      </c>
      <c r="AE15">
        <f>VLOOKUP(B15,Tổng!$B$7:$V$79,21,0)</f>
        <v>0</v>
      </c>
      <c r="AF15" s="51" t="s">
        <v>407</v>
      </c>
    </row>
    <row r="16" spans="1:32">
      <c r="A16" s="1" t="s">
        <v>39</v>
      </c>
      <c r="B16" s="1" t="s">
        <v>50</v>
      </c>
      <c r="C16" s="2" t="s">
        <v>51</v>
      </c>
      <c r="D16" s="2" t="s">
        <v>52</v>
      </c>
      <c r="E16" s="1" t="s">
        <v>53</v>
      </c>
      <c r="F16" s="53">
        <v>7.7</v>
      </c>
      <c r="G16" s="11" t="str">
        <f t="shared" si="0"/>
        <v>B</v>
      </c>
      <c r="H16" s="3" t="str">
        <f t="shared" si="1"/>
        <v>3,0</v>
      </c>
      <c r="I16" s="53">
        <v>8</v>
      </c>
      <c r="J16" s="11" t="str">
        <f t="shared" si="2"/>
        <v>B+</v>
      </c>
      <c r="K16" s="3" t="str">
        <f t="shared" si="3"/>
        <v>3,5</v>
      </c>
      <c r="L16" s="53">
        <v>7.8</v>
      </c>
      <c r="M16" s="11" t="str">
        <f t="shared" si="4"/>
        <v>B</v>
      </c>
      <c r="N16" s="3" t="str">
        <f t="shared" si="5"/>
        <v>3,0</v>
      </c>
      <c r="O16" s="53">
        <v>7.8</v>
      </c>
      <c r="P16" s="11" t="str">
        <f t="shared" si="6"/>
        <v>B</v>
      </c>
      <c r="Q16" s="3" t="str">
        <f t="shared" si="7"/>
        <v>3,0</v>
      </c>
      <c r="R16" s="53">
        <v>8.4</v>
      </c>
      <c r="S16" s="11" t="str">
        <f t="shared" si="8"/>
        <v>B+</v>
      </c>
      <c r="T16" s="3" t="str">
        <f t="shared" si="9"/>
        <v>3,5</v>
      </c>
      <c r="U16" s="53">
        <v>6.6</v>
      </c>
      <c r="V16" s="11" t="str">
        <f t="shared" si="10"/>
        <v>C+</v>
      </c>
      <c r="W16" s="3" t="str">
        <f t="shared" si="11"/>
        <v>2,5</v>
      </c>
      <c r="X16" s="202">
        <v>8</v>
      </c>
      <c r="Y16" s="11" t="str">
        <f t="shared" si="12"/>
        <v>B+</v>
      </c>
      <c r="Z16" s="3" t="str">
        <f t="shared" si="13"/>
        <v>3,5</v>
      </c>
      <c r="AA16" s="9">
        <f t="shared" si="14"/>
        <v>108.60000000000001</v>
      </c>
      <c r="AB16" s="10">
        <f t="shared" si="15"/>
        <v>7.757142857142858</v>
      </c>
      <c r="AC16" s="9">
        <f t="shared" si="16"/>
        <v>44</v>
      </c>
      <c r="AD16" s="10">
        <f t="shared" si="17"/>
        <v>3.1428571428571428</v>
      </c>
      <c r="AE16">
        <f>VLOOKUP(B16,Tổng!$B$7:$V$79,21,0)</f>
        <v>0</v>
      </c>
      <c r="AF16" s="51"/>
    </row>
    <row r="17" spans="1:31">
      <c r="A17" s="1" t="s">
        <v>44</v>
      </c>
      <c r="B17" s="1" t="s">
        <v>56</v>
      </c>
      <c r="C17" s="2" t="s">
        <v>57</v>
      </c>
      <c r="D17" s="2" t="s">
        <v>58</v>
      </c>
      <c r="E17" s="1" t="s">
        <v>59</v>
      </c>
      <c r="F17" s="53">
        <v>7.7</v>
      </c>
      <c r="G17" s="11" t="str">
        <f t="shared" si="0"/>
        <v>B</v>
      </c>
      <c r="H17" s="3" t="str">
        <f t="shared" si="1"/>
        <v>3,0</v>
      </c>
      <c r="I17" s="53">
        <v>7.4</v>
      </c>
      <c r="J17" s="11" t="str">
        <f t="shared" si="2"/>
        <v>B</v>
      </c>
      <c r="K17" s="3" t="str">
        <f t="shared" si="3"/>
        <v>3,0</v>
      </c>
      <c r="L17" s="53">
        <v>8.4</v>
      </c>
      <c r="M17" s="11" t="str">
        <f t="shared" si="4"/>
        <v>B+</v>
      </c>
      <c r="N17" s="3" t="str">
        <f t="shared" si="5"/>
        <v>3,5</v>
      </c>
      <c r="O17" s="53">
        <v>8.4</v>
      </c>
      <c r="P17" s="11" t="str">
        <f t="shared" si="6"/>
        <v>B+</v>
      </c>
      <c r="Q17" s="3" t="str">
        <f t="shared" si="7"/>
        <v>3,5</v>
      </c>
      <c r="R17" s="53">
        <v>7.6</v>
      </c>
      <c r="S17" s="11" t="str">
        <f t="shared" si="8"/>
        <v>B</v>
      </c>
      <c r="T17" s="3" t="str">
        <f t="shared" si="9"/>
        <v>3,0</v>
      </c>
      <c r="U17" s="53">
        <v>7.8</v>
      </c>
      <c r="V17" s="11" t="str">
        <f t="shared" si="10"/>
        <v>B</v>
      </c>
      <c r="W17" s="3" t="str">
        <f t="shared" si="11"/>
        <v>3,0</v>
      </c>
      <c r="X17" s="53">
        <v>8</v>
      </c>
      <c r="Y17" s="11" t="str">
        <f t="shared" si="12"/>
        <v>B+</v>
      </c>
      <c r="Z17" s="3" t="str">
        <f t="shared" si="13"/>
        <v>3,5</v>
      </c>
      <c r="AA17" s="9">
        <f t="shared" si="14"/>
        <v>110.6</v>
      </c>
      <c r="AB17" s="10">
        <f t="shared" si="15"/>
        <v>7.8999999999999995</v>
      </c>
      <c r="AC17" s="9">
        <f t="shared" si="16"/>
        <v>45</v>
      </c>
      <c r="AD17" s="10">
        <f t="shared" si="17"/>
        <v>3.2142857142857144</v>
      </c>
      <c r="AE17" t="str">
        <f>VLOOKUP(B17,Tổng!$B$7:$V$79,21,0)</f>
        <v>Đợt 1</v>
      </c>
    </row>
    <row r="18" spans="1:31">
      <c r="A18" s="1" t="s">
        <v>48</v>
      </c>
      <c r="B18" s="1" t="s">
        <v>65</v>
      </c>
      <c r="C18" s="2" t="s">
        <v>36</v>
      </c>
      <c r="D18" s="2" t="s">
        <v>63</v>
      </c>
      <c r="E18" s="1" t="s">
        <v>66</v>
      </c>
      <c r="F18" s="53">
        <v>7.5</v>
      </c>
      <c r="G18" s="11" t="str">
        <f t="shared" si="0"/>
        <v>B</v>
      </c>
      <c r="H18" s="3" t="str">
        <f t="shared" si="1"/>
        <v>3,0</v>
      </c>
      <c r="I18" s="53">
        <v>9</v>
      </c>
      <c r="J18" s="11" t="str">
        <f t="shared" si="2"/>
        <v>A</v>
      </c>
      <c r="K18" s="3" t="str">
        <f t="shared" si="3"/>
        <v>3,8</v>
      </c>
      <c r="L18" s="53">
        <v>7.8</v>
      </c>
      <c r="M18" s="11" t="str">
        <f t="shared" si="4"/>
        <v>B</v>
      </c>
      <c r="N18" s="3" t="str">
        <f t="shared" si="5"/>
        <v>3,0</v>
      </c>
      <c r="O18" s="53">
        <v>9</v>
      </c>
      <c r="P18" s="11" t="str">
        <f t="shared" si="6"/>
        <v>A</v>
      </c>
      <c r="Q18" s="3" t="str">
        <f t="shared" si="7"/>
        <v>3,8</v>
      </c>
      <c r="R18" s="53">
        <v>9.4</v>
      </c>
      <c r="S18" s="11" t="str">
        <f t="shared" si="8"/>
        <v>A</v>
      </c>
      <c r="T18" s="3" t="str">
        <f t="shared" si="9"/>
        <v>3,8</v>
      </c>
      <c r="U18" s="53">
        <v>7.8</v>
      </c>
      <c r="V18" s="11" t="str">
        <f t="shared" si="10"/>
        <v>B</v>
      </c>
      <c r="W18" s="3" t="str">
        <f t="shared" si="11"/>
        <v>3,0</v>
      </c>
      <c r="X18" s="53">
        <v>9</v>
      </c>
      <c r="Y18" s="11" t="str">
        <f t="shared" si="12"/>
        <v>A</v>
      </c>
      <c r="Z18" s="3" t="str">
        <f t="shared" si="13"/>
        <v>3,8</v>
      </c>
      <c r="AA18" s="9">
        <f t="shared" si="14"/>
        <v>118.99999999999999</v>
      </c>
      <c r="AB18" s="10">
        <f t="shared" si="15"/>
        <v>8.4999999999999982</v>
      </c>
      <c r="AC18" s="9">
        <f t="shared" si="16"/>
        <v>48.400000000000006</v>
      </c>
      <c r="AD18" s="10">
        <f t="shared" si="17"/>
        <v>3.4571428571428577</v>
      </c>
      <c r="AE18" t="str">
        <f>VLOOKUP(B18,Tổng!$B$7:$V$79,21,0)</f>
        <v>Đợt 1</v>
      </c>
    </row>
    <row r="19" spans="1:31">
      <c r="A19" s="1" t="s">
        <v>49</v>
      </c>
      <c r="B19" s="1" t="s">
        <v>68</v>
      </c>
      <c r="C19" s="2" t="s">
        <v>69</v>
      </c>
      <c r="D19" s="2" t="s">
        <v>70</v>
      </c>
      <c r="E19" s="1" t="s">
        <v>71</v>
      </c>
      <c r="F19" s="53">
        <v>7</v>
      </c>
      <c r="G19" s="11" t="str">
        <f t="shared" si="0"/>
        <v>B</v>
      </c>
      <c r="H19" s="3" t="str">
        <f t="shared" si="1"/>
        <v>3,0</v>
      </c>
      <c r="I19" s="53">
        <v>8.1999999999999993</v>
      </c>
      <c r="J19" s="11" t="str">
        <f t="shared" si="2"/>
        <v>B+</v>
      </c>
      <c r="K19" s="3" t="str">
        <f t="shared" si="3"/>
        <v>3,5</v>
      </c>
      <c r="L19" s="53">
        <v>7.8</v>
      </c>
      <c r="M19" s="11" t="str">
        <f t="shared" si="4"/>
        <v>B</v>
      </c>
      <c r="N19" s="3" t="str">
        <f t="shared" si="5"/>
        <v>3,0</v>
      </c>
      <c r="O19" s="53">
        <v>7.8</v>
      </c>
      <c r="P19" s="11" t="str">
        <f t="shared" si="6"/>
        <v>B</v>
      </c>
      <c r="Q19" s="3" t="str">
        <f t="shared" si="7"/>
        <v>3,0</v>
      </c>
      <c r="R19" s="53">
        <v>7</v>
      </c>
      <c r="S19" s="11" t="str">
        <f t="shared" si="8"/>
        <v>B</v>
      </c>
      <c r="T19" s="3" t="str">
        <f t="shared" si="9"/>
        <v>3,0</v>
      </c>
      <c r="U19" s="53">
        <v>7.2</v>
      </c>
      <c r="V19" s="11" t="str">
        <f t="shared" si="10"/>
        <v>B</v>
      </c>
      <c r="W19" s="3" t="str">
        <f t="shared" si="11"/>
        <v>3,0</v>
      </c>
      <c r="X19" s="53">
        <v>8</v>
      </c>
      <c r="Y19" s="11" t="str">
        <f t="shared" si="12"/>
        <v>B+</v>
      </c>
      <c r="Z19" s="3" t="str">
        <f t="shared" si="13"/>
        <v>3,5</v>
      </c>
      <c r="AA19" s="9">
        <f t="shared" si="14"/>
        <v>106</v>
      </c>
      <c r="AB19" s="10">
        <f t="shared" si="15"/>
        <v>7.5714285714285712</v>
      </c>
      <c r="AC19" s="9">
        <f t="shared" si="16"/>
        <v>44</v>
      </c>
      <c r="AD19" s="10">
        <f t="shared" si="17"/>
        <v>3.1428571428571428</v>
      </c>
      <c r="AE19" t="str">
        <f>VLOOKUP(B19,Tổng!$B$7:$V$79,21,0)</f>
        <v>Đợt 1</v>
      </c>
    </row>
    <row r="20" spans="1:31">
      <c r="A20" s="1" t="s">
        <v>54</v>
      </c>
      <c r="B20" s="1" t="s">
        <v>75</v>
      </c>
      <c r="C20" s="2" t="s">
        <v>76</v>
      </c>
      <c r="D20" s="2" t="s">
        <v>73</v>
      </c>
      <c r="E20" s="1" t="s">
        <v>77</v>
      </c>
      <c r="F20" s="53">
        <v>7.7</v>
      </c>
      <c r="G20" s="11" t="str">
        <f t="shared" si="0"/>
        <v>B</v>
      </c>
      <c r="H20" s="3" t="str">
        <f t="shared" si="1"/>
        <v>3,0</v>
      </c>
      <c r="I20" s="53">
        <v>7.6</v>
      </c>
      <c r="J20" s="11" t="str">
        <f t="shared" si="2"/>
        <v>B</v>
      </c>
      <c r="K20" s="3" t="str">
        <f t="shared" si="3"/>
        <v>3,0</v>
      </c>
      <c r="L20" s="53">
        <v>8.4</v>
      </c>
      <c r="M20" s="11" t="str">
        <f t="shared" si="4"/>
        <v>B+</v>
      </c>
      <c r="N20" s="3" t="str">
        <f t="shared" si="5"/>
        <v>3,5</v>
      </c>
      <c r="O20" s="53">
        <v>8.4</v>
      </c>
      <c r="P20" s="11" t="str">
        <f t="shared" si="6"/>
        <v>B+</v>
      </c>
      <c r="Q20" s="3" t="str">
        <f t="shared" si="7"/>
        <v>3,5</v>
      </c>
      <c r="R20" s="53">
        <v>8.4</v>
      </c>
      <c r="S20" s="11" t="str">
        <f t="shared" si="8"/>
        <v>B+</v>
      </c>
      <c r="T20" s="3" t="str">
        <f t="shared" si="9"/>
        <v>3,5</v>
      </c>
      <c r="U20" s="53">
        <v>8.6999999999999993</v>
      </c>
      <c r="V20" s="11" t="str">
        <f t="shared" si="10"/>
        <v>A</v>
      </c>
      <c r="W20" s="3" t="str">
        <f t="shared" si="11"/>
        <v>3,8</v>
      </c>
      <c r="X20" s="53">
        <v>8.5</v>
      </c>
      <c r="Y20" s="11" t="str">
        <f t="shared" si="12"/>
        <v>A</v>
      </c>
      <c r="Z20" s="3" t="str">
        <f t="shared" si="13"/>
        <v>3,8</v>
      </c>
      <c r="AA20" s="9">
        <f t="shared" si="14"/>
        <v>115.4</v>
      </c>
      <c r="AB20" s="10">
        <f t="shared" si="15"/>
        <v>8.2428571428571438</v>
      </c>
      <c r="AC20" s="9">
        <f t="shared" si="16"/>
        <v>48.2</v>
      </c>
      <c r="AD20" s="10">
        <f t="shared" si="17"/>
        <v>3.4428571428571431</v>
      </c>
      <c r="AE20" t="str">
        <f>VLOOKUP(B20,Tổng!$B$7:$V$79,21,0)</f>
        <v>Đợt 1</v>
      </c>
    </row>
    <row r="21" spans="1:31">
      <c r="A21" s="1" t="s">
        <v>55</v>
      </c>
      <c r="B21" s="1" t="s">
        <v>79</v>
      </c>
      <c r="C21" s="2" t="s">
        <v>80</v>
      </c>
      <c r="D21" s="2" t="s">
        <v>81</v>
      </c>
      <c r="E21" s="1" t="s">
        <v>82</v>
      </c>
      <c r="F21" s="53">
        <v>7.1</v>
      </c>
      <c r="G21" s="11" t="str">
        <f t="shared" si="0"/>
        <v>B</v>
      </c>
      <c r="H21" s="3" t="str">
        <f t="shared" si="1"/>
        <v>3,0</v>
      </c>
      <c r="I21" s="53">
        <v>8.4</v>
      </c>
      <c r="J21" s="11" t="str">
        <f t="shared" si="2"/>
        <v>B+</v>
      </c>
      <c r="K21" s="3" t="str">
        <f t="shared" si="3"/>
        <v>3,5</v>
      </c>
      <c r="L21" s="53">
        <v>7.8</v>
      </c>
      <c r="M21" s="11" t="str">
        <f t="shared" si="4"/>
        <v>B</v>
      </c>
      <c r="N21" s="3" t="str">
        <f t="shared" si="5"/>
        <v>3,0</v>
      </c>
      <c r="O21" s="53">
        <v>7.8</v>
      </c>
      <c r="P21" s="11" t="str">
        <f t="shared" si="6"/>
        <v>B</v>
      </c>
      <c r="Q21" s="3" t="str">
        <f t="shared" si="7"/>
        <v>3,0</v>
      </c>
      <c r="R21" s="53">
        <v>7</v>
      </c>
      <c r="S21" s="11" t="str">
        <f t="shared" si="8"/>
        <v>B</v>
      </c>
      <c r="T21" s="3" t="str">
        <f t="shared" si="9"/>
        <v>3,0</v>
      </c>
      <c r="U21" s="53">
        <v>8.4</v>
      </c>
      <c r="V21" s="11" t="str">
        <f t="shared" si="10"/>
        <v>B+</v>
      </c>
      <c r="W21" s="3" t="str">
        <f t="shared" si="11"/>
        <v>3,5</v>
      </c>
      <c r="X21" s="53">
        <v>8</v>
      </c>
      <c r="Y21" s="11" t="str">
        <f t="shared" si="12"/>
        <v>B+</v>
      </c>
      <c r="Z21" s="3" t="str">
        <f t="shared" si="13"/>
        <v>3,5</v>
      </c>
      <c r="AA21" s="9">
        <f t="shared" si="14"/>
        <v>109</v>
      </c>
      <c r="AB21" s="10">
        <f t="shared" si="15"/>
        <v>7.7857142857142856</v>
      </c>
      <c r="AC21" s="9">
        <f t="shared" si="16"/>
        <v>45</v>
      </c>
      <c r="AD21" s="10">
        <f t="shared" si="17"/>
        <v>3.2142857142857144</v>
      </c>
      <c r="AE21" t="str">
        <f>VLOOKUP(B21,Tổng!$B$7:$V$79,21,0)</f>
        <v>Đợt 1</v>
      </c>
    </row>
    <row r="22" spans="1:31">
      <c r="A22" s="1" t="s">
        <v>60</v>
      </c>
      <c r="B22" s="1" t="s">
        <v>84</v>
      </c>
      <c r="C22" s="2" t="s">
        <v>85</v>
      </c>
      <c r="D22" s="2" t="s">
        <v>86</v>
      </c>
      <c r="E22" s="1" t="s">
        <v>87</v>
      </c>
      <c r="F22" s="53">
        <v>7.7</v>
      </c>
      <c r="G22" s="11" t="str">
        <f t="shared" si="0"/>
        <v>B</v>
      </c>
      <c r="H22" s="3" t="str">
        <f t="shared" si="1"/>
        <v>3,0</v>
      </c>
      <c r="I22" s="53">
        <v>7</v>
      </c>
      <c r="J22" s="11" t="str">
        <f t="shared" si="2"/>
        <v>B</v>
      </c>
      <c r="K22" s="3" t="str">
        <f t="shared" si="3"/>
        <v>3,0</v>
      </c>
      <c r="L22" s="53">
        <v>7.8</v>
      </c>
      <c r="M22" s="11" t="str">
        <f t="shared" si="4"/>
        <v>B</v>
      </c>
      <c r="N22" s="3" t="str">
        <f t="shared" si="5"/>
        <v>3,0</v>
      </c>
      <c r="O22" s="53">
        <v>7.8</v>
      </c>
      <c r="P22" s="11" t="str">
        <f t="shared" si="6"/>
        <v>B</v>
      </c>
      <c r="Q22" s="3" t="str">
        <f t="shared" si="7"/>
        <v>3,0</v>
      </c>
      <c r="R22" s="53">
        <v>8.4</v>
      </c>
      <c r="S22" s="11" t="str">
        <f t="shared" si="8"/>
        <v>B+</v>
      </c>
      <c r="T22" s="3" t="str">
        <f t="shared" si="9"/>
        <v>3,5</v>
      </c>
      <c r="U22" s="53">
        <v>8.4</v>
      </c>
      <c r="V22" s="11" t="str">
        <f t="shared" si="10"/>
        <v>B+</v>
      </c>
      <c r="W22" s="3" t="str">
        <f t="shared" si="11"/>
        <v>3,5</v>
      </c>
      <c r="X22" s="53">
        <v>8</v>
      </c>
      <c r="Y22" s="11" t="str">
        <f t="shared" si="12"/>
        <v>B+</v>
      </c>
      <c r="Z22" s="3" t="str">
        <f t="shared" si="13"/>
        <v>3,5</v>
      </c>
      <c r="AA22" s="9">
        <f t="shared" si="14"/>
        <v>110.2</v>
      </c>
      <c r="AB22" s="10">
        <f t="shared" si="15"/>
        <v>7.8714285714285719</v>
      </c>
      <c r="AC22" s="9">
        <f t="shared" si="16"/>
        <v>45</v>
      </c>
      <c r="AD22" s="10">
        <f t="shared" si="17"/>
        <v>3.2142857142857144</v>
      </c>
      <c r="AE22" t="str">
        <f>VLOOKUP(B22,Tổng!$B$7:$V$79,21,0)</f>
        <v>Đợt 1</v>
      </c>
    </row>
    <row r="23" spans="1:31">
      <c r="A23" s="1" t="s">
        <v>61</v>
      </c>
      <c r="B23" s="1" t="s">
        <v>89</v>
      </c>
      <c r="C23" s="2" t="s">
        <v>90</v>
      </c>
      <c r="D23" s="2" t="s">
        <v>86</v>
      </c>
      <c r="E23" s="1" t="s">
        <v>91</v>
      </c>
      <c r="F23" s="53">
        <v>7.7</v>
      </c>
      <c r="G23" s="11" t="str">
        <f t="shared" si="0"/>
        <v>B</v>
      </c>
      <c r="H23" s="3" t="str">
        <f t="shared" si="1"/>
        <v>3,0</v>
      </c>
      <c r="I23" s="53">
        <v>8.4</v>
      </c>
      <c r="J23" s="11" t="str">
        <f t="shared" si="2"/>
        <v>B+</v>
      </c>
      <c r="K23" s="3" t="str">
        <f t="shared" si="3"/>
        <v>3,5</v>
      </c>
      <c r="L23" s="53">
        <v>7.8</v>
      </c>
      <c r="M23" s="11" t="str">
        <f t="shared" si="4"/>
        <v>B</v>
      </c>
      <c r="N23" s="3" t="str">
        <f t="shared" si="5"/>
        <v>3,0</v>
      </c>
      <c r="O23" s="53">
        <v>8.4</v>
      </c>
      <c r="P23" s="11" t="str">
        <f t="shared" si="6"/>
        <v>B+</v>
      </c>
      <c r="Q23" s="3" t="str">
        <f t="shared" si="7"/>
        <v>3,5</v>
      </c>
      <c r="R23" s="53">
        <v>7.8</v>
      </c>
      <c r="S23" s="11" t="str">
        <f t="shared" si="8"/>
        <v>B</v>
      </c>
      <c r="T23" s="3" t="str">
        <f t="shared" si="9"/>
        <v>3,0</v>
      </c>
      <c r="U23" s="53">
        <v>8.4</v>
      </c>
      <c r="V23" s="11" t="str">
        <f t="shared" si="10"/>
        <v>B+</v>
      </c>
      <c r="W23" s="3" t="str">
        <f t="shared" si="11"/>
        <v>3,5</v>
      </c>
      <c r="X23" s="53">
        <v>8</v>
      </c>
      <c r="Y23" s="11" t="str">
        <f t="shared" si="12"/>
        <v>B+</v>
      </c>
      <c r="Z23" s="3" t="str">
        <f t="shared" si="13"/>
        <v>3,5</v>
      </c>
      <c r="AA23" s="9">
        <f t="shared" si="14"/>
        <v>113</v>
      </c>
      <c r="AB23" s="10">
        <f t="shared" si="15"/>
        <v>8.0714285714285712</v>
      </c>
      <c r="AC23" s="9">
        <f t="shared" si="16"/>
        <v>46</v>
      </c>
      <c r="AD23" s="10">
        <f t="shared" si="17"/>
        <v>3.2857142857142856</v>
      </c>
      <c r="AE23" t="str">
        <f>VLOOKUP(B23,Tổng!$B$7:$V$79,21,0)</f>
        <v>Đợt 1</v>
      </c>
    </row>
    <row r="24" spans="1:31">
      <c r="A24" s="1" t="s">
        <v>62</v>
      </c>
      <c r="B24" s="1" t="s">
        <v>93</v>
      </c>
      <c r="C24" s="2" t="s">
        <v>94</v>
      </c>
      <c r="D24" s="2" t="s">
        <v>86</v>
      </c>
      <c r="E24" s="1" t="s">
        <v>95</v>
      </c>
      <c r="F24" s="53">
        <v>7</v>
      </c>
      <c r="G24" s="11" t="str">
        <f t="shared" si="0"/>
        <v>B</v>
      </c>
      <c r="H24" s="3" t="str">
        <f t="shared" si="1"/>
        <v>3,0</v>
      </c>
      <c r="I24" s="53">
        <v>8</v>
      </c>
      <c r="J24" s="11" t="str">
        <f t="shared" si="2"/>
        <v>B+</v>
      </c>
      <c r="K24" s="3" t="str">
        <f t="shared" si="3"/>
        <v>3,5</v>
      </c>
      <c r="L24" s="53">
        <v>7.8</v>
      </c>
      <c r="M24" s="11" t="str">
        <f t="shared" si="4"/>
        <v>B</v>
      </c>
      <c r="N24" s="3" t="str">
        <f t="shared" si="5"/>
        <v>3,0</v>
      </c>
      <c r="O24" s="53">
        <v>7.8</v>
      </c>
      <c r="P24" s="11" t="str">
        <f t="shared" si="6"/>
        <v>B</v>
      </c>
      <c r="Q24" s="3" t="str">
        <f t="shared" si="7"/>
        <v>3,0</v>
      </c>
      <c r="R24" s="53">
        <v>7</v>
      </c>
      <c r="S24" s="11" t="str">
        <f t="shared" si="8"/>
        <v>B</v>
      </c>
      <c r="T24" s="3" t="str">
        <f t="shared" si="9"/>
        <v>3,0</v>
      </c>
      <c r="U24" s="53">
        <v>8.1</v>
      </c>
      <c r="V24" s="11" t="str">
        <f t="shared" si="10"/>
        <v>B+</v>
      </c>
      <c r="W24" s="3" t="str">
        <f t="shared" si="11"/>
        <v>3,5</v>
      </c>
      <c r="X24" s="53">
        <v>8</v>
      </c>
      <c r="Y24" s="11" t="str">
        <f t="shared" si="12"/>
        <v>B+</v>
      </c>
      <c r="Z24" s="3" t="str">
        <f t="shared" si="13"/>
        <v>3,5</v>
      </c>
      <c r="AA24" s="9">
        <f t="shared" si="14"/>
        <v>107.4</v>
      </c>
      <c r="AB24" s="10">
        <f t="shared" si="15"/>
        <v>7.6714285714285717</v>
      </c>
      <c r="AC24" s="9">
        <f t="shared" si="16"/>
        <v>45</v>
      </c>
      <c r="AD24" s="10">
        <f t="shared" si="17"/>
        <v>3.2142857142857144</v>
      </c>
      <c r="AE24">
        <f>VLOOKUP(B24,Tổng!$B$7:$V$79,21,0)</f>
        <v>0</v>
      </c>
    </row>
    <row r="25" spans="1:31">
      <c r="A25" s="1" t="s">
        <v>64</v>
      </c>
      <c r="B25" s="1" t="s">
        <v>97</v>
      </c>
      <c r="C25" s="2" t="s">
        <v>98</v>
      </c>
      <c r="D25" s="2" t="s">
        <v>99</v>
      </c>
      <c r="E25" s="1" t="s">
        <v>100</v>
      </c>
      <c r="F25" s="53">
        <v>7.2</v>
      </c>
      <c r="G25" s="11" t="str">
        <f t="shared" si="0"/>
        <v>B</v>
      </c>
      <c r="H25" s="3" t="str">
        <f t="shared" si="1"/>
        <v>3,0</v>
      </c>
      <c r="I25" s="53">
        <v>8.4</v>
      </c>
      <c r="J25" s="11" t="str">
        <f t="shared" si="2"/>
        <v>B+</v>
      </c>
      <c r="K25" s="3" t="str">
        <f t="shared" si="3"/>
        <v>3,5</v>
      </c>
      <c r="L25" s="53">
        <v>7.8</v>
      </c>
      <c r="M25" s="11" t="str">
        <f t="shared" si="4"/>
        <v>B</v>
      </c>
      <c r="N25" s="3" t="str">
        <f t="shared" si="5"/>
        <v>3,0</v>
      </c>
      <c r="O25" s="53">
        <v>8.4</v>
      </c>
      <c r="P25" s="11" t="str">
        <f t="shared" si="6"/>
        <v>B+</v>
      </c>
      <c r="Q25" s="3" t="str">
        <f t="shared" si="7"/>
        <v>3,5</v>
      </c>
      <c r="R25" s="53">
        <v>7.8</v>
      </c>
      <c r="S25" s="11" t="str">
        <f t="shared" si="8"/>
        <v>B</v>
      </c>
      <c r="T25" s="3" t="str">
        <f t="shared" si="9"/>
        <v>3,0</v>
      </c>
      <c r="U25" s="53">
        <v>7.5</v>
      </c>
      <c r="V25" s="11" t="str">
        <f t="shared" si="10"/>
        <v>B</v>
      </c>
      <c r="W25" s="3" t="str">
        <f t="shared" si="11"/>
        <v>3,0</v>
      </c>
      <c r="X25" s="53">
        <v>8.5</v>
      </c>
      <c r="Y25" s="11" t="str">
        <f t="shared" si="12"/>
        <v>A</v>
      </c>
      <c r="Z25" s="3" t="str">
        <f t="shared" si="13"/>
        <v>3,8</v>
      </c>
      <c r="AA25" s="9">
        <f t="shared" si="14"/>
        <v>111.2</v>
      </c>
      <c r="AB25" s="10">
        <f t="shared" si="15"/>
        <v>7.9428571428571431</v>
      </c>
      <c r="AC25" s="9">
        <f t="shared" si="16"/>
        <v>45.6</v>
      </c>
      <c r="AD25" s="10">
        <f t="shared" si="17"/>
        <v>3.2571428571428571</v>
      </c>
      <c r="AE25" t="str">
        <f>VLOOKUP(B25,Tổng!$B$7:$V$79,21,0)</f>
        <v>Đợt 1</v>
      </c>
    </row>
    <row r="26" spans="1:31">
      <c r="A26" s="1" t="s">
        <v>67</v>
      </c>
      <c r="B26" s="1" t="s">
        <v>102</v>
      </c>
      <c r="C26" s="2" t="s">
        <v>103</v>
      </c>
      <c r="D26" s="2" t="s">
        <v>104</v>
      </c>
      <c r="E26" s="1" t="s">
        <v>105</v>
      </c>
      <c r="F26" s="53">
        <v>8.4</v>
      </c>
      <c r="G26" s="11" t="str">
        <f t="shared" si="0"/>
        <v>B+</v>
      </c>
      <c r="H26" s="3" t="str">
        <f t="shared" si="1"/>
        <v>3,5</v>
      </c>
      <c r="I26" s="53">
        <v>8</v>
      </c>
      <c r="J26" s="11" t="str">
        <f t="shared" si="2"/>
        <v>B+</v>
      </c>
      <c r="K26" s="3" t="str">
        <f t="shared" si="3"/>
        <v>3,5</v>
      </c>
      <c r="L26" s="53">
        <v>7.2</v>
      </c>
      <c r="M26" s="11" t="str">
        <f t="shared" si="4"/>
        <v>B</v>
      </c>
      <c r="N26" s="3" t="str">
        <f t="shared" si="5"/>
        <v>3,0</v>
      </c>
      <c r="O26" s="53">
        <v>8.4</v>
      </c>
      <c r="P26" s="11" t="str">
        <f t="shared" si="6"/>
        <v>B+</v>
      </c>
      <c r="Q26" s="3" t="str">
        <f t="shared" si="7"/>
        <v>3,5</v>
      </c>
      <c r="R26" s="53">
        <v>8.6</v>
      </c>
      <c r="S26" s="11" t="str">
        <f t="shared" si="8"/>
        <v>A</v>
      </c>
      <c r="T26" s="3" t="str">
        <f t="shared" si="9"/>
        <v>3,8</v>
      </c>
      <c r="U26" s="53">
        <v>6.9</v>
      </c>
      <c r="V26" s="11" t="str">
        <f t="shared" si="10"/>
        <v>C+</v>
      </c>
      <c r="W26" s="3" t="str">
        <f t="shared" si="11"/>
        <v>2,5</v>
      </c>
      <c r="X26" s="53">
        <v>8</v>
      </c>
      <c r="Y26" s="11" t="str">
        <f t="shared" si="12"/>
        <v>B+</v>
      </c>
      <c r="Z26" s="3" t="str">
        <f t="shared" si="13"/>
        <v>3,5</v>
      </c>
      <c r="AA26" s="9">
        <f t="shared" si="14"/>
        <v>111</v>
      </c>
      <c r="AB26" s="10">
        <f t="shared" si="15"/>
        <v>7.9285714285714288</v>
      </c>
      <c r="AC26" s="9">
        <f t="shared" si="16"/>
        <v>46.6</v>
      </c>
      <c r="AD26" s="10">
        <f t="shared" si="17"/>
        <v>3.3285714285714287</v>
      </c>
      <c r="AE26" t="str">
        <f>VLOOKUP(B26,Tổng!$B$7:$V$79,21,0)</f>
        <v>Đợt 1</v>
      </c>
    </row>
    <row r="27" spans="1:31">
      <c r="A27" s="1" t="s">
        <v>72</v>
      </c>
      <c r="B27" s="1" t="s">
        <v>107</v>
      </c>
      <c r="C27" s="2" t="s">
        <v>108</v>
      </c>
      <c r="D27" s="2" t="s">
        <v>109</v>
      </c>
      <c r="E27" s="1" t="s">
        <v>110</v>
      </c>
      <c r="F27" s="53">
        <v>6.6</v>
      </c>
      <c r="G27" s="11" t="str">
        <f t="shared" si="0"/>
        <v>C+</v>
      </c>
      <c r="H27" s="3" t="str">
        <f t="shared" si="1"/>
        <v>2,5</v>
      </c>
      <c r="I27" s="53">
        <v>8</v>
      </c>
      <c r="J27" s="11" t="str">
        <f t="shared" si="2"/>
        <v>B+</v>
      </c>
      <c r="K27" s="3" t="str">
        <f t="shared" si="3"/>
        <v>3,5</v>
      </c>
      <c r="L27" s="53">
        <v>7.8</v>
      </c>
      <c r="M27" s="11" t="str">
        <f t="shared" si="4"/>
        <v>B</v>
      </c>
      <c r="N27" s="3" t="str">
        <f t="shared" si="5"/>
        <v>3,0</v>
      </c>
      <c r="O27" s="53">
        <v>8.4</v>
      </c>
      <c r="P27" s="11" t="str">
        <f t="shared" si="6"/>
        <v>B+</v>
      </c>
      <c r="Q27" s="3" t="str">
        <f t="shared" si="7"/>
        <v>3,5</v>
      </c>
      <c r="R27" s="53">
        <v>7.4</v>
      </c>
      <c r="S27" s="11" t="str">
        <f t="shared" si="8"/>
        <v>B</v>
      </c>
      <c r="T27" s="3" t="str">
        <f t="shared" si="9"/>
        <v>3,0</v>
      </c>
      <c r="U27" s="53">
        <v>8.4</v>
      </c>
      <c r="V27" s="11" t="str">
        <f t="shared" si="10"/>
        <v>B+</v>
      </c>
      <c r="W27" s="3" t="str">
        <f t="shared" si="11"/>
        <v>3,5</v>
      </c>
      <c r="X27" s="53">
        <v>8</v>
      </c>
      <c r="Y27" s="11" t="str">
        <f t="shared" si="12"/>
        <v>B+</v>
      </c>
      <c r="Z27" s="3" t="str">
        <f t="shared" si="13"/>
        <v>3,5</v>
      </c>
      <c r="AA27" s="9">
        <f t="shared" si="14"/>
        <v>109.19999999999999</v>
      </c>
      <c r="AB27" s="10">
        <f t="shared" si="15"/>
        <v>7.7999999999999989</v>
      </c>
      <c r="AC27" s="9">
        <f t="shared" si="16"/>
        <v>45</v>
      </c>
      <c r="AD27" s="10">
        <f t="shared" si="17"/>
        <v>3.2142857142857144</v>
      </c>
      <c r="AE27" t="str">
        <f>VLOOKUP(B27,Tổng!$B$7:$V$79,21,0)</f>
        <v>Đợt 1</v>
      </c>
    </row>
    <row r="28" spans="1:31">
      <c r="A28" s="1" t="s">
        <v>74</v>
      </c>
      <c r="B28" s="1" t="s">
        <v>112</v>
      </c>
      <c r="C28" s="2" t="s">
        <v>113</v>
      </c>
      <c r="D28" s="2" t="s">
        <v>114</v>
      </c>
      <c r="E28" s="1" t="s">
        <v>115</v>
      </c>
      <c r="F28" s="53">
        <v>8.4</v>
      </c>
      <c r="G28" s="11" t="str">
        <f t="shared" si="0"/>
        <v>B+</v>
      </c>
      <c r="H28" s="3" t="str">
        <f t="shared" si="1"/>
        <v>3,5</v>
      </c>
      <c r="I28" s="53">
        <v>8.4</v>
      </c>
      <c r="J28" s="11" t="str">
        <f t="shared" si="2"/>
        <v>B+</v>
      </c>
      <c r="K28" s="3" t="str">
        <f t="shared" si="3"/>
        <v>3,5</v>
      </c>
      <c r="L28" s="53">
        <v>8.4</v>
      </c>
      <c r="M28" s="11" t="str">
        <f t="shared" si="4"/>
        <v>B+</v>
      </c>
      <c r="N28" s="3" t="str">
        <f t="shared" si="5"/>
        <v>3,5</v>
      </c>
      <c r="O28" s="53">
        <v>9</v>
      </c>
      <c r="P28" s="11" t="str">
        <f t="shared" si="6"/>
        <v>A</v>
      </c>
      <c r="Q28" s="3" t="str">
        <f t="shared" si="7"/>
        <v>3,8</v>
      </c>
      <c r="R28" s="53">
        <v>8</v>
      </c>
      <c r="S28" s="11" t="str">
        <f t="shared" si="8"/>
        <v>B+</v>
      </c>
      <c r="T28" s="3" t="str">
        <f t="shared" si="9"/>
        <v>3,5</v>
      </c>
      <c r="U28" s="53">
        <v>8.6999999999999993</v>
      </c>
      <c r="V28" s="11" t="str">
        <f t="shared" si="10"/>
        <v>A</v>
      </c>
      <c r="W28" s="3" t="str">
        <f t="shared" si="11"/>
        <v>3,8</v>
      </c>
      <c r="X28" s="53">
        <v>8.5</v>
      </c>
      <c r="Y28" s="11" t="str">
        <f t="shared" si="12"/>
        <v>A</v>
      </c>
      <c r="Z28" s="3" t="str">
        <f t="shared" si="13"/>
        <v>3,8</v>
      </c>
      <c r="AA28" s="9">
        <f t="shared" si="14"/>
        <v>118.80000000000001</v>
      </c>
      <c r="AB28" s="10">
        <f t="shared" si="15"/>
        <v>8.4857142857142858</v>
      </c>
      <c r="AC28" s="9">
        <f t="shared" si="16"/>
        <v>50.800000000000004</v>
      </c>
      <c r="AD28" s="10">
        <f t="shared" si="17"/>
        <v>3.628571428571429</v>
      </c>
      <c r="AE28" t="str">
        <f>VLOOKUP(B28,Tổng!$B$7:$V$79,21,0)</f>
        <v>Đợt 1</v>
      </c>
    </row>
    <row r="29" spans="1:31">
      <c r="A29" s="1" t="s">
        <v>78</v>
      </c>
      <c r="B29" s="1" t="s">
        <v>117</v>
      </c>
      <c r="C29" s="2" t="s">
        <v>118</v>
      </c>
      <c r="D29" s="2" t="s">
        <v>119</v>
      </c>
      <c r="E29" s="1" t="s">
        <v>120</v>
      </c>
      <c r="F29" s="53">
        <v>7.8</v>
      </c>
      <c r="G29" s="11" t="str">
        <f t="shared" si="0"/>
        <v>B</v>
      </c>
      <c r="H29" s="3" t="str">
        <f t="shared" si="1"/>
        <v>3,0</v>
      </c>
      <c r="I29" s="53">
        <v>7.6</v>
      </c>
      <c r="J29" s="11" t="str">
        <f t="shared" si="2"/>
        <v>B</v>
      </c>
      <c r="K29" s="3" t="str">
        <f t="shared" si="3"/>
        <v>3,0</v>
      </c>
      <c r="L29" s="53">
        <v>7.8</v>
      </c>
      <c r="M29" s="11" t="str">
        <f t="shared" si="4"/>
        <v>B</v>
      </c>
      <c r="N29" s="3" t="str">
        <f t="shared" si="5"/>
        <v>3,0</v>
      </c>
      <c r="O29" s="53">
        <v>8.4</v>
      </c>
      <c r="P29" s="11" t="str">
        <f t="shared" si="6"/>
        <v>B+</v>
      </c>
      <c r="Q29" s="3" t="str">
        <f t="shared" si="7"/>
        <v>3,5</v>
      </c>
      <c r="R29" s="53">
        <v>8.4</v>
      </c>
      <c r="S29" s="11" t="str">
        <f t="shared" si="8"/>
        <v>B+</v>
      </c>
      <c r="T29" s="3" t="str">
        <f t="shared" si="9"/>
        <v>3,5</v>
      </c>
      <c r="U29" s="53">
        <v>7.2</v>
      </c>
      <c r="V29" s="11" t="str">
        <f t="shared" si="10"/>
        <v>B</v>
      </c>
      <c r="W29" s="3" t="str">
        <f t="shared" si="11"/>
        <v>3,0</v>
      </c>
      <c r="X29" s="53">
        <v>8</v>
      </c>
      <c r="Y29" s="11" t="str">
        <f t="shared" si="12"/>
        <v>B+</v>
      </c>
      <c r="Z29" s="3" t="str">
        <f t="shared" si="13"/>
        <v>3,5</v>
      </c>
      <c r="AA29" s="9">
        <f t="shared" si="14"/>
        <v>110.4</v>
      </c>
      <c r="AB29" s="10">
        <f t="shared" si="15"/>
        <v>7.8857142857142861</v>
      </c>
      <c r="AC29" s="9">
        <f t="shared" si="16"/>
        <v>45</v>
      </c>
      <c r="AD29" s="10">
        <f t="shared" si="17"/>
        <v>3.2142857142857144</v>
      </c>
      <c r="AE29" t="str">
        <f>VLOOKUP(B29,Tổng!$B$7:$V$79,21,0)</f>
        <v>Đợt 1</v>
      </c>
    </row>
    <row r="30" spans="1:31">
      <c r="A30" s="1" t="s">
        <v>83</v>
      </c>
      <c r="B30" s="1" t="s">
        <v>122</v>
      </c>
      <c r="C30" s="2" t="s">
        <v>123</v>
      </c>
      <c r="D30" s="2" t="s">
        <v>119</v>
      </c>
      <c r="E30" s="1" t="s">
        <v>124</v>
      </c>
      <c r="F30" s="53">
        <v>7</v>
      </c>
      <c r="G30" s="11" t="str">
        <f t="shared" si="0"/>
        <v>B</v>
      </c>
      <c r="H30" s="3" t="str">
        <f t="shared" si="1"/>
        <v>3,0</v>
      </c>
      <c r="I30" s="53">
        <v>8</v>
      </c>
      <c r="J30" s="11" t="str">
        <f t="shared" si="2"/>
        <v>B+</v>
      </c>
      <c r="K30" s="3" t="str">
        <f t="shared" si="3"/>
        <v>3,5</v>
      </c>
      <c r="L30" s="53">
        <v>7.8</v>
      </c>
      <c r="M30" s="11" t="str">
        <f t="shared" si="4"/>
        <v>B</v>
      </c>
      <c r="N30" s="3" t="str">
        <f t="shared" si="5"/>
        <v>3,0</v>
      </c>
      <c r="O30" s="53">
        <v>7.8</v>
      </c>
      <c r="P30" s="11" t="str">
        <f t="shared" si="6"/>
        <v>B</v>
      </c>
      <c r="Q30" s="3" t="str">
        <f t="shared" si="7"/>
        <v>3,0</v>
      </c>
      <c r="R30" s="53">
        <v>7</v>
      </c>
      <c r="S30" s="11" t="str">
        <f t="shared" si="8"/>
        <v>B</v>
      </c>
      <c r="T30" s="3" t="str">
        <f t="shared" si="9"/>
        <v>3,0</v>
      </c>
      <c r="U30" s="53">
        <v>8.1</v>
      </c>
      <c r="V30" s="11" t="str">
        <f t="shared" si="10"/>
        <v>B+</v>
      </c>
      <c r="W30" s="3" t="str">
        <f t="shared" si="11"/>
        <v>3,5</v>
      </c>
      <c r="X30" s="53">
        <v>8</v>
      </c>
      <c r="Y30" s="11" t="str">
        <f t="shared" si="12"/>
        <v>B+</v>
      </c>
      <c r="Z30" s="3" t="str">
        <f t="shared" si="13"/>
        <v>3,5</v>
      </c>
      <c r="AA30" s="9">
        <f t="shared" si="14"/>
        <v>107.4</v>
      </c>
      <c r="AB30" s="10">
        <f t="shared" si="15"/>
        <v>7.6714285714285717</v>
      </c>
      <c r="AC30" s="9">
        <f t="shared" si="16"/>
        <v>45</v>
      </c>
      <c r="AD30" s="10">
        <f t="shared" si="17"/>
        <v>3.2142857142857144</v>
      </c>
      <c r="AE30" t="str">
        <f>VLOOKUP(B30,Tổng!$B$7:$V$79,21,0)</f>
        <v>Đợt 1</v>
      </c>
    </row>
    <row r="31" spans="1:31">
      <c r="A31" s="1" t="s">
        <v>88</v>
      </c>
      <c r="B31" s="1" t="s">
        <v>126</v>
      </c>
      <c r="C31" s="2" t="s">
        <v>127</v>
      </c>
      <c r="D31" s="2" t="s">
        <v>119</v>
      </c>
      <c r="E31" s="1" t="s">
        <v>128</v>
      </c>
      <c r="F31" s="53">
        <v>7</v>
      </c>
      <c r="G31" s="11" t="str">
        <f t="shared" si="0"/>
        <v>B</v>
      </c>
      <c r="H31" s="3" t="str">
        <f t="shared" si="1"/>
        <v>3,0</v>
      </c>
      <c r="I31" s="53">
        <v>8.4</v>
      </c>
      <c r="J31" s="11" t="str">
        <f t="shared" si="2"/>
        <v>B+</v>
      </c>
      <c r="K31" s="3" t="str">
        <f t="shared" si="3"/>
        <v>3,5</v>
      </c>
      <c r="L31" s="53">
        <v>8.4</v>
      </c>
      <c r="M31" s="11" t="str">
        <f t="shared" si="4"/>
        <v>B+</v>
      </c>
      <c r="N31" s="3" t="str">
        <f t="shared" si="5"/>
        <v>3,5</v>
      </c>
      <c r="O31" s="53">
        <v>9</v>
      </c>
      <c r="P31" s="11" t="str">
        <f t="shared" si="6"/>
        <v>A</v>
      </c>
      <c r="Q31" s="3" t="str">
        <f t="shared" si="7"/>
        <v>3,8</v>
      </c>
      <c r="R31" s="53">
        <v>8</v>
      </c>
      <c r="S31" s="11" t="str">
        <f t="shared" si="8"/>
        <v>B+</v>
      </c>
      <c r="T31" s="3" t="str">
        <f t="shared" si="9"/>
        <v>3,5</v>
      </c>
      <c r="U31" s="53">
        <v>6.9</v>
      </c>
      <c r="V31" s="11" t="str">
        <f t="shared" si="10"/>
        <v>C+</v>
      </c>
      <c r="W31" s="3" t="str">
        <f t="shared" si="11"/>
        <v>2,5</v>
      </c>
      <c r="X31" s="53">
        <v>8</v>
      </c>
      <c r="Y31" s="11" t="str">
        <f t="shared" si="12"/>
        <v>B+</v>
      </c>
      <c r="Z31" s="3" t="str">
        <f t="shared" si="13"/>
        <v>3,5</v>
      </c>
      <c r="AA31" s="9">
        <f t="shared" si="14"/>
        <v>111.39999999999999</v>
      </c>
      <c r="AB31" s="10">
        <f t="shared" si="15"/>
        <v>7.9571428571428564</v>
      </c>
      <c r="AC31" s="9">
        <f t="shared" si="16"/>
        <v>46.6</v>
      </c>
      <c r="AD31" s="10">
        <f t="shared" si="17"/>
        <v>3.3285714285714287</v>
      </c>
      <c r="AE31">
        <f>VLOOKUP(B31,Tổng!$B$7:$V$79,21,0)</f>
        <v>0</v>
      </c>
    </row>
    <row r="32" spans="1:31">
      <c r="A32" s="1" t="s">
        <v>92</v>
      </c>
      <c r="B32" s="1" t="s">
        <v>132</v>
      </c>
      <c r="C32" s="2" t="s">
        <v>133</v>
      </c>
      <c r="D32" s="2" t="s">
        <v>130</v>
      </c>
      <c r="E32" s="1" t="s">
        <v>134</v>
      </c>
      <c r="F32" s="53">
        <v>7.6</v>
      </c>
      <c r="G32" s="11" t="str">
        <f t="shared" si="0"/>
        <v>B</v>
      </c>
      <c r="H32" s="3" t="str">
        <f t="shared" si="1"/>
        <v>3,0</v>
      </c>
      <c r="I32" s="53">
        <v>8</v>
      </c>
      <c r="J32" s="11" t="str">
        <f t="shared" si="2"/>
        <v>B+</v>
      </c>
      <c r="K32" s="3" t="str">
        <f t="shared" si="3"/>
        <v>3,5</v>
      </c>
      <c r="L32" s="53">
        <v>7.8</v>
      </c>
      <c r="M32" s="11" t="str">
        <f t="shared" si="4"/>
        <v>B</v>
      </c>
      <c r="N32" s="3" t="str">
        <f t="shared" si="5"/>
        <v>3,0</v>
      </c>
      <c r="O32" s="53">
        <v>8.4</v>
      </c>
      <c r="P32" s="11" t="str">
        <f t="shared" si="6"/>
        <v>B+</v>
      </c>
      <c r="Q32" s="3" t="str">
        <f t="shared" si="7"/>
        <v>3,5</v>
      </c>
      <c r="R32" s="53">
        <v>7.4</v>
      </c>
      <c r="S32" s="11" t="str">
        <f t="shared" si="8"/>
        <v>B</v>
      </c>
      <c r="T32" s="3" t="str">
        <f t="shared" si="9"/>
        <v>3,0</v>
      </c>
      <c r="U32" s="53">
        <v>7.5</v>
      </c>
      <c r="V32" s="11" t="str">
        <f t="shared" si="10"/>
        <v>B</v>
      </c>
      <c r="W32" s="3" t="str">
        <f t="shared" si="11"/>
        <v>3,0</v>
      </c>
      <c r="X32" s="53">
        <v>8</v>
      </c>
      <c r="Y32" s="11" t="str">
        <f t="shared" si="12"/>
        <v>B+</v>
      </c>
      <c r="Z32" s="3" t="str">
        <f t="shared" si="13"/>
        <v>3,5</v>
      </c>
      <c r="AA32" s="9">
        <f t="shared" si="14"/>
        <v>109.39999999999999</v>
      </c>
      <c r="AB32" s="10">
        <f t="shared" si="15"/>
        <v>7.8142857142857141</v>
      </c>
      <c r="AC32" s="9">
        <f t="shared" si="16"/>
        <v>45</v>
      </c>
      <c r="AD32" s="10">
        <f t="shared" si="17"/>
        <v>3.2142857142857144</v>
      </c>
      <c r="AE32" t="str">
        <f>VLOOKUP(B32,Tổng!$B$7:$V$79,21,0)</f>
        <v>Đợt 1</v>
      </c>
    </row>
    <row r="33" spans="1:32" s="51" customFormat="1">
      <c r="A33" s="46" t="s">
        <v>96</v>
      </c>
      <c r="B33" s="46" t="s">
        <v>136</v>
      </c>
      <c r="C33" s="47" t="s">
        <v>137</v>
      </c>
      <c r="D33" s="47" t="s">
        <v>138</v>
      </c>
      <c r="E33" s="46" t="s">
        <v>139</v>
      </c>
      <c r="F33" s="54"/>
      <c r="G33" s="48" t="str">
        <f t="shared" si="0"/>
        <v>F</v>
      </c>
      <c r="H33" s="3" t="str">
        <f t="shared" si="1"/>
        <v>0,0</v>
      </c>
      <c r="I33" s="54"/>
      <c r="J33" s="48" t="str">
        <f t="shared" si="2"/>
        <v>F</v>
      </c>
      <c r="K33" s="3" t="str">
        <f t="shared" si="3"/>
        <v>0,0</v>
      </c>
      <c r="L33" s="54"/>
      <c r="M33" s="48" t="str">
        <f t="shared" si="4"/>
        <v>F</v>
      </c>
      <c r="N33" s="3" t="str">
        <f t="shared" si="5"/>
        <v>0,0</v>
      </c>
      <c r="O33" s="54"/>
      <c r="P33" s="48" t="str">
        <f t="shared" si="6"/>
        <v>F</v>
      </c>
      <c r="Q33" s="3" t="str">
        <f t="shared" si="7"/>
        <v>0,0</v>
      </c>
      <c r="R33" s="54"/>
      <c r="S33" s="48" t="str">
        <f t="shared" si="8"/>
        <v>F</v>
      </c>
      <c r="T33" s="3" t="str">
        <f t="shared" si="9"/>
        <v>0,0</v>
      </c>
      <c r="U33" s="54"/>
      <c r="V33" s="48" t="str">
        <f t="shared" si="10"/>
        <v>F</v>
      </c>
      <c r="W33" s="3" t="str">
        <f t="shared" si="11"/>
        <v>0,0</v>
      </c>
      <c r="X33" s="54"/>
      <c r="Y33" s="48" t="str">
        <f t="shared" si="12"/>
        <v>F</v>
      </c>
      <c r="Z33" s="3" t="str">
        <f t="shared" si="13"/>
        <v>0,0</v>
      </c>
      <c r="AA33" s="9">
        <f t="shared" si="14"/>
        <v>0</v>
      </c>
      <c r="AB33" s="10">
        <f t="shared" si="15"/>
        <v>0</v>
      </c>
      <c r="AC33" s="9">
        <f t="shared" si="16"/>
        <v>0</v>
      </c>
      <c r="AD33" s="10">
        <f t="shared" si="17"/>
        <v>0</v>
      </c>
      <c r="AE33" s="51">
        <f>VLOOKUP(B33,Tổng!$B$7:$V$79,21,0)</f>
        <v>0</v>
      </c>
      <c r="AF33" s="51" t="s">
        <v>407</v>
      </c>
    </row>
    <row r="34" spans="1:32">
      <c r="A34" s="1" t="s">
        <v>101</v>
      </c>
      <c r="B34" s="1" t="s">
        <v>141</v>
      </c>
      <c r="C34" s="2" t="s">
        <v>142</v>
      </c>
      <c r="D34" s="2" t="s">
        <v>143</v>
      </c>
      <c r="E34" s="1" t="s">
        <v>144</v>
      </c>
      <c r="F34" s="53">
        <v>7</v>
      </c>
      <c r="G34" s="11" t="str">
        <f t="shared" si="0"/>
        <v>B</v>
      </c>
      <c r="H34" s="3" t="str">
        <f t="shared" si="1"/>
        <v>3,0</v>
      </c>
      <c r="I34" s="53">
        <v>8</v>
      </c>
      <c r="J34" s="11" t="str">
        <f t="shared" si="2"/>
        <v>B+</v>
      </c>
      <c r="K34" s="3" t="str">
        <f t="shared" si="3"/>
        <v>3,5</v>
      </c>
      <c r="L34" s="53">
        <v>7.2</v>
      </c>
      <c r="M34" s="11" t="str">
        <f t="shared" si="4"/>
        <v>B</v>
      </c>
      <c r="N34" s="3" t="str">
        <f t="shared" si="5"/>
        <v>3,0</v>
      </c>
      <c r="O34" s="53">
        <v>7.8</v>
      </c>
      <c r="P34" s="11" t="str">
        <f t="shared" si="6"/>
        <v>B</v>
      </c>
      <c r="Q34" s="3" t="str">
        <f t="shared" si="7"/>
        <v>3,0</v>
      </c>
      <c r="R34" s="53">
        <v>8.4</v>
      </c>
      <c r="S34" s="11" t="str">
        <f t="shared" si="8"/>
        <v>B+</v>
      </c>
      <c r="T34" s="3" t="str">
        <f t="shared" si="9"/>
        <v>3,5</v>
      </c>
      <c r="U34" s="53">
        <v>7.8</v>
      </c>
      <c r="V34" s="11" t="str">
        <f t="shared" si="10"/>
        <v>B</v>
      </c>
      <c r="W34" s="3" t="str">
        <f t="shared" si="11"/>
        <v>3,0</v>
      </c>
      <c r="X34" s="53">
        <v>8</v>
      </c>
      <c r="Y34" s="11" t="str">
        <f t="shared" si="12"/>
        <v>B+</v>
      </c>
      <c r="Z34" s="3" t="str">
        <f t="shared" si="13"/>
        <v>3,5</v>
      </c>
      <c r="AA34" s="9">
        <f t="shared" si="14"/>
        <v>108.39999999999999</v>
      </c>
      <c r="AB34" s="10">
        <f t="shared" si="15"/>
        <v>7.742857142857142</v>
      </c>
      <c r="AC34" s="9">
        <f t="shared" si="16"/>
        <v>45</v>
      </c>
      <c r="AD34" s="10">
        <f t="shared" si="17"/>
        <v>3.2142857142857144</v>
      </c>
      <c r="AE34" t="str">
        <f>VLOOKUP(B34,Tổng!$B$7:$V$79,21,0)</f>
        <v>Đợt 1</v>
      </c>
    </row>
    <row r="35" spans="1:32">
      <c r="A35" s="1" t="s">
        <v>106</v>
      </c>
      <c r="B35" s="1" t="s">
        <v>146</v>
      </c>
      <c r="C35" s="2" t="s">
        <v>147</v>
      </c>
      <c r="D35" s="2" t="s">
        <v>148</v>
      </c>
      <c r="E35" s="1" t="s">
        <v>149</v>
      </c>
      <c r="F35" s="53">
        <v>7.1</v>
      </c>
      <c r="G35" s="11" t="str">
        <f t="shared" si="0"/>
        <v>B</v>
      </c>
      <c r="H35" s="3" t="str">
        <f t="shared" si="1"/>
        <v>3,0</v>
      </c>
      <c r="I35" s="53">
        <v>8.4</v>
      </c>
      <c r="J35" s="11" t="str">
        <f t="shared" si="2"/>
        <v>B+</v>
      </c>
      <c r="K35" s="3" t="str">
        <f t="shared" si="3"/>
        <v>3,5</v>
      </c>
      <c r="L35" s="53">
        <v>8.4</v>
      </c>
      <c r="M35" s="11" t="str">
        <f t="shared" si="4"/>
        <v>B+</v>
      </c>
      <c r="N35" s="3" t="str">
        <f t="shared" si="5"/>
        <v>3,5</v>
      </c>
      <c r="O35" s="53">
        <v>8.4</v>
      </c>
      <c r="P35" s="11" t="str">
        <f t="shared" si="6"/>
        <v>B+</v>
      </c>
      <c r="Q35" s="3" t="str">
        <f t="shared" si="7"/>
        <v>3,5</v>
      </c>
      <c r="R35" s="53">
        <v>7.6</v>
      </c>
      <c r="S35" s="11" t="str">
        <f t="shared" si="8"/>
        <v>B</v>
      </c>
      <c r="T35" s="3" t="str">
        <f t="shared" si="9"/>
        <v>3,0</v>
      </c>
      <c r="U35" s="53">
        <v>7.2</v>
      </c>
      <c r="V35" s="11" t="str">
        <f t="shared" si="10"/>
        <v>B</v>
      </c>
      <c r="W35" s="3" t="str">
        <f t="shared" si="11"/>
        <v>3,0</v>
      </c>
      <c r="X35" s="53">
        <v>8</v>
      </c>
      <c r="Y35" s="11" t="str">
        <f t="shared" si="12"/>
        <v>B+</v>
      </c>
      <c r="Z35" s="3" t="str">
        <f t="shared" si="13"/>
        <v>3,5</v>
      </c>
      <c r="AA35" s="9">
        <f t="shared" si="14"/>
        <v>110.2</v>
      </c>
      <c r="AB35" s="10">
        <f t="shared" si="15"/>
        <v>7.8714285714285719</v>
      </c>
      <c r="AC35" s="9">
        <f t="shared" si="16"/>
        <v>46</v>
      </c>
      <c r="AD35" s="10">
        <f t="shared" si="17"/>
        <v>3.2857142857142856</v>
      </c>
      <c r="AE35">
        <f>VLOOKUP(B35,Tổng!$B$7:$V$79,21,0)</f>
        <v>0</v>
      </c>
    </row>
    <row r="36" spans="1:32">
      <c r="A36" s="1" t="s">
        <v>111</v>
      </c>
      <c r="B36" s="1" t="s">
        <v>151</v>
      </c>
      <c r="C36" s="2" t="s">
        <v>152</v>
      </c>
      <c r="D36" s="2" t="s">
        <v>153</v>
      </c>
      <c r="E36" s="1" t="s">
        <v>154</v>
      </c>
      <c r="F36" s="53">
        <v>7</v>
      </c>
      <c r="G36" s="11" t="str">
        <f t="shared" si="0"/>
        <v>B</v>
      </c>
      <c r="H36" s="3" t="str">
        <f t="shared" si="1"/>
        <v>3,0</v>
      </c>
      <c r="I36" s="53">
        <v>7.6</v>
      </c>
      <c r="J36" s="11" t="str">
        <f t="shared" si="2"/>
        <v>B</v>
      </c>
      <c r="K36" s="3" t="str">
        <f t="shared" si="3"/>
        <v>3,0</v>
      </c>
      <c r="L36" s="53">
        <v>7.8</v>
      </c>
      <c r="M36" s="11" t="str">
        <f t="shared" si="4"/>
        <v>B</v>
      </c>
      <c r="N36" s="3" t="str">
        <f t="shared" si="5"/>
        <v>3,0</v>
      </c>
      <c r="O36" s="53">
        <v>9</v>
      </c>
      <c r="P36" s="11" t="str">
        <f t="shared" si="6"/>
        <v>A</v>
      </c>
      <c r="Q36" s="3" t="str">
        <f t="shared" si="7"/>
        <v>3,8</v>
      </c>
      <c r="R36" s="53">
        <v>8.1999999999999993</v>
      </c>
      <c r="S36" s="11" t="str">
        <f t="shared" si="8"/>
        <v>B+</v>
      </c>
      <c r="T36" s="3" t="str">
        <f t="shared" si="9"/>
        <v>3,5</v>
      </c>
      <c r="U36" s="53">
        <v>7.8</v>
      </c>
      <c r="V36" s="11" t="str">
        <f t="shared" si="10"/>
        <v>B</v>
      </c>
      <c r="W36" s="3" t="str">
        <f t="shared" si="11"/>
        <v>3,0</v>
      </c>
      <c r="X36" s="53">
        <v>8</v>
      </c>
      <c r="Y36" s="11" t="str">
        <f t="shared" si="12"/>
        <v>B+</v>
      </c>
      <c r="Z36" s="3" t="str">
        <f t="shared" si="13"/>
        <v>3,5</v>
      </c>
      <c r="AA36" s="9">
        <f t="shared" si="14"/>
        <v>110.79999999999998</v>
      </c>
      <c r="AB36" s="10">
        <f t="shared" si="15"/>
        <v>7.9142857142857128</v>
      </c>
      <c r="AC36" s="9">
        <f t="shared" si="16"/>
        <v>45.6</v>
      </c>
      <c r="AD36" s="10">
        <f t="shared" si="17"/>
        <v>3.2571428571428571</v>
      </c>
      <c r="AE36">
        <f>VLOOKUP(B36,Tổng!$B$7:$V$79,21,0)</f>
        <v>0</v>
      </c>
    </row>
    <row r="37" spans="1:32">
      <c r="A37" s="1" t="s">
        <v>116</v>
      </c>
      <c r="B37" s="1" t="s">
        <v>156</v>
      </c>
      <c r="C37" s="2" t="s">
        <v>157</v>
      </c>
      <c r="D37" s="2" t="s">
        <v>158</v>
      </c>
      <c r="E37" s="1" t="s">
        <v>159</v>
      </c>
      <c r="F37" s="53">
        <v>6.5</v>
      </c>
      <c r="G37" s="11" t="str">
        <f t="shared" si="0"/>
        <v>C+</v>
      </c>
      <c r="H37" s="3" t="str">
        <f t="shared" si="1"/>
        <v>2,5</v>
      </c>
      <c r="I37" s="53">
        <v>8.6</v>
      </c>
      <c r="J37" s="11" t="str">
        <f t="shared" si="2"/>
        <v>A</v>
      </c>
      <c r="K37" s="3" t="str">
        <f t="shared" si="3"/>
        <v>3,8</v>
      </c>
      <c r="L37" s="53">
        <v>7.8</v>
      </c>
      <c r="M37" s="11" t="str">
        <f t="shared" si="4"/>
        <v>B</v>
      </c>
      <c r="N37" s="3" t="str">
        <f t="shared" si="5"/>
        <v>3,0</v>
      </c>
      <c r="O37" s="53">
        <v>9</v>
      </c>
      <c r="P37" s="11" t="str">
        <f t="shared" si="6"/>
        <v>A</v>
      </c>
      <c r="Q37" s="3" t="str">
        <f t="shared" si="7"/>
        <v>3,8</v>
      </c>
      <c r="R37" s="53">
        <v>7.4</v>
      </c>
      <c r="S37" s="11" t="str">
        <f t="shared" si="8"/>
        <v>B</v>
      </c>
      <c r="T37" s="3" t="str">
        <f t="shared" si="9"/>
        <v>3,0</v>
      </c>
      <c r="U37" s="53">
        <v>6.9</v>
      </c>
      <c r="V37" s="11" t="str">
        <f t="shared" si="10"/>
        <v>C+</v>
      </c>
      <c r="W37" s="3" t="str">
        <f t="shared" si="11"/>
        <v>2,5</v>
      </c>
      <c r="X37" s="53">
        <v>8</v>
      </c>
      <c r="Y37" s="11" t="str">
        <f t="shared" si="12"/>
        <v>B+</v>
      </c>
      <c r="Z37" s="3" t="str">
        <f t="shared" si="13"/>
        <v>3,5</v>
      </c>
      <c r="AA37" s="9">
        <f t="shared" si="14"/>
        <v>108.39999999999999</v>
      </c>
      <c r="AB37" s="10">
        <f t="shared" si="15"/>
        <v>7.742857142857142</v>
      </c>
      <c r="AC37" s="9">
        <f t="shared" si="16"/>
        <v>44.2</v>
      </c>
      <c r="AD37" s="10">
        <f t="shared" si="17"/>
        <v>3.1571428571428575</v>
      </c>
      <c r="AE37" t="str">
        <f>VLOOKUP(B37,Tổng!$B$7:$V$79,21,0)</f>
        <v>Đợt 1</v>
      </c>
    </row>
    <row r="38" spans="1:32">
      <c r="A38" s="1" t="s">
        <v>121</v>
      </c>
      <c r="B38" s="1" t="s">
        <v>161</v>
      </c>
      <c r="C38" s="2" t="s">
        <v>147</v>
      </c>
      <c r="D38" s="2" t="s">
        <v>162</v>
      </c>
      <c r="E38" s="1" t="s">
        <v>163</v>
      </c>
      <c r="F38" s="53">
        <v>7.7</v>
      </c>
      <c r="G38" s="11" t="str">
        <f t="shared" si="0"/>
        <v>B</v>
      </c>
      <c r="H38" s="3" t="str">
        <f t="shared" si="1"/>
        <v>3,0</v>
      </c>
      <c r="I38" s="53">
        <v>7.6</v>
      </c>
      <c r="J38" s="11" t="str">
        <f t="shared" si="2"/>
        <v>B</v>
      </c>
      <c r="K38" s="3" t="str">
        <f t="shared" si="3"/>
        <v>3,0</v>
      </c>
      <c r="L38" s="53">
        <v>8.4</v>
      </c>
      <c r="M38" s="11" t="str">
        <f t="shared" si="4"/>
        <v>B+</v>
      </c>
      <c r="N38" s="3" t="str">
        <f t="shared" si="5"/>
        <v>3,5</v>
      </c>
      <c r="O38" s="53">
        <v>9</v>
      </c>
      <c r="P38" s="11" t="str">
        <f t="shared" si="6"/>
        <v>A</v>
      </c>
      <c r="Q38" s="3" t="str">
        <f t="shared" si="7"/>
        <v>3,8</v>
      </c>
      <c r="R38" s="53">
        <v>8</v>
      </c>
      <c r="S38" s="11" t="str">
        <f t="shared" si="8"/>
        <v>B+</v>
      </c>
      <c r="T38" s="3" t="str">
        <f t="shared" si="9"/>
        <v>3,5</v>
      </c>
      <c r="U38" s="53">
        <v>7.8</v>
      </c>
      <c r="V38" s="11" t="str">
        <f t="shared" si="10"/>
        <v>B</v>
      </c>
      <c r="W38" s="3" t="str">
        <f t="shared" si="11"/>
        <v>3,0</v>
      </c>
      <c r="X38" s="53">
        <v>8</v>
      </c>
      <c r="Y38" s="11" t="str">
        <f t="shared" si="12"/>
        <v>B+</v>
      </c>
      <c r="Z38" s="3" t="str">
        <f t="shared" si="13"/>
        <v>3,5</v>
      </c>
      <c r="AA38" s="9">
        <f t="shared" si="14"/>
        <v>113</v>
      </c>
      <c r="AB38" s="10">
        <f t="shared" si="15"/>
        <v>8.0714285714285712</v>
      </c>
      <c r="AC38" s="9">
        <f t="shared" si="16"/>
        <v>46.6</v>
      </c>
      <c r="AD38" s="10">
        <f t="shared" si="17"/>
        <v>3.3285714285714287</v>
      </c>
      <c r="AE38" t="str">
        <f>VLOOKUP(B38,Tổng!$B$7:$V$79,21,0)</f>
        <v>Đợt 1</v>
      </c>
    </row>
    <row r="39" spans="1:32">
      <c r="A39" s="1" t="s">
        <v>125</v>
      </c>
      <c r="B39" s="1" t="s">
        <v>165</v>
      </c>
      <c r="C39" s="2" t="s">
        <v>166</v>
      </c>
      <c r="D39" s="2" t="s">
        <v>167</v>
      </c>
      <c r="E39" s="1" t="s">
        <v>168</v>
      </c>
      <c r="F39" s="53">
        <v>6.9</v>
      </c>
      <c r="G39" s="11" t="str">
        <f t="shared" si="0"/>
        <v>C+</v>
      </c>
      <c r="H39" s="3" t="str">
        <f t="shared" si="1"/>
        <v>2,5</v>
      </c>
      <c r="I39" s="53">
        <v>8.4</v>
      </c>
      <c r="J39" s="11" t="str">
        <f t="shared" si="2"/>
        <v>B+</v>
      </c>
      <c r="K39" s="3" t="str">
        <f t="shared" si="3"/>
        <v>3,5</v>
      </c>
      <c r="L39" s="53">
        <v>8.4</v>
      </c>
      <c r="M39" s="11" t="str">
        <f t="shared" si="4"/>
        <v>B+</v>
      </c>
      <c r="N39" s="3" t="str">
        <f t="shared" si="5"/>
        <v>3,5</v>
      </c>
      <c r="O39" s="53">
        <v>8.4</v>
      </c>
      <c r="P39" s="11" t="str">
        <f t="shared" si="6"/>
        <v>B+</v>
      </c>
      <c r="Q39" s="3" t="str">
        <f t="shared" si="7"/>
        <v>3,5</v>
      </c>
      <c r="R39" s="53">
        <v>8</v>
      </c>
      <c r="S39" s="11" t="str">
        <f t="shared" si="8"/>
        <v>B+</v>
      </c>
      <c r="T39" s="3" t="str">
        <f t="shared" si="9"/>
        <v>3,5</v>
      </c>
      <c r="U39" s="53">
        <v>7.2</v>
      </c>
      <c r="V39" s="11" t="str">
        <f t="shared" si="10"/>
        <v>B</v>
      </c>
      <c r="W39" s="3" t="str">
        <f t="shared" si="11"/>
        <v>3,0</v>
      </c>
      <c r="X39" s="53">
        <v>8</v>
      </c>
      <c r="Y39" s="11" t="str">
        <f t="shared" si="12"/>
        <v>B+</v>
      </c>
      <c r="Z39" s="3" t="str">
        <f t="shared" si="13"/>
        <v>3,5</v>
      </c>
      <c r="AA39" s="9">
        <f t="shared" si="14"/>
        <v>110.60000000000001</v>
      </c>
      <c r="AB39" s="10">
        <f t="shared" si="15"/>
        <v>7.9</v>
      </c>
      <c r="AC39" s="9">
        <f t="shared" si="16"/>
        <v>46</v>
      </c>
      <c r="AD39" s="10">
        <f t="shared" si="17"/>
        <v>3.2857142857142856</v>
      </c>
      <c r="AE39" t="str">
        <f>VLOOKUP(B39,Tổng!$B$7:$V$79,21,0)</f>
        <v>Đợt 1</v>
      </c>
    </row>
    <row r="40" spans="1:32">
      <c r="A40" s="1" t="s">
        <v>129</v>
      </c>
      <c r="B40" s="1" t="s">
        <v>171</v>
      </c>
      <c r="C40" s="2" t="s">
        <v>172</v>
      </c>
      <c r="D40" s="2" t="s">
        <v>173</v>
      </c>
      <c r="E40" s="1" t="s">
        <v>174</v>
      </c>
      <c r="F40" s="53">
        <v>6.9</v>
      </c>
      <c r="G40" s="11" t="str">
        <f t="shared" si="0"/>
        <v>C+</v>
      </c>
      <c r="H40" s="3" t="str">
        <f t="shared" si="1"/>
        <v>2,5</v>
      </c>
      <c r="I40" s="53">
        <v>8</v>
      </c>
      <c r="J40" s="11" t="str">
        <f t="shared" si="2"/>
        <v>B+</v>
      </c>
      <c r="K40" s="3" t="str">
        <f t="shared" si="3"/>
        <v>3,5</v>
      </c>
      <c r="L40" s="53">
        <v>7.8</v>
      </c>
      <c r="M40" s="11" t="str">
        <f t="shared" si="4"/>
        <v>B</v>
      </c>
      <c r="N40" s="3" t="str">
        <f t="shared" si="5"/>
        <v>3,0</v>
      </c>
      <c r="O40" s="53">
        <v>7.8</v>
      </c>
      <c r="P40" s="11" t="str">
        <f t="shared" si="6"/>
        <v>B</v>
      </c>
      <c r="Q40" s="3" t="str">
        <f t="shared" si="7"/>
        <v>3,0</v>
      </c>
      <c r="R40" s="53">
        <v>6.4</v>
      </c>
      <c r="S40" s="11" t="str">
        <f t="shared" si="8"/>
        <v>C</v>
      </c>
      <c r="T40" s="3" t="str">
        <f t="shared" si="9"/>
        <v>2,0</v>
      </c>
      <c r="U40" s="53">
        <v>7.5</v>
      </c>
      <c r="V40" s="11" t="str">
        <f t="shared" si="10"/>
        <v>B</v>
      </c>
      <c r="W40" s="3" t="str">
        <f t="shared" si="11"/>
        <v>3,0</v>
      </c>
      <c r="X40" s="53">
        <v>8</v>
      </c>
      <c r="Y40" s="11" t="str">
        <f t="shared" si="12"/>
        <v>B+</v>
      </c>
      <c r="Z40" s="3" t="str">
        <f t="shared" si="13"/>
        <v>3,5</v>
      </c>
      <c r="AA40" s="9">
        <f t="shared" si="14"/>
        <v>104.8</v>
      </c>
      <c r="AB40" s="10">
        <f t="shared" si="15"/>
        <v>7.4857142857142858</v>
      </c>
      <c r="AC40" s="9">
        <f t="shared" si="16"/>
        <v>41</v>
      </c>
      <c r="AD40" s="10">
        <f t="shared" si="17"/>
        <v>2.9285714285714284</v>
      </c>
      <c r="AE40" t="str">
        <f>VLOOKUP(B40,Tổng!$B$7:$V$79,21,0)</f>
        <v>Đợt 1</v>
      </c>
    </row>
    <row r="41" spans="1:32" s="51" customFormat="1">
      <c r="A41" s="46" t="s">
        <v>131</v>
      </c>
      <c r="B41" s="46" t="s">
        <v>176</v>
      </c>
      <c r="C41" s="47" t="s">
        <v>177</v>
      </c>
      <c r="D41" s="47" t="s">
        <v>178</v>
      </c>
      <c r="E41" s="46" t="s">
        <v>179</v>
      </c>
      <c r="F41" s="54"/>
      <c r="G41" s="48" t="str">
        <f t="shared" si="0"/>
        <v>F</v>
      </c>
      <c r="H41" s="3" t="str">
        <f t="shared" si="1"/>
        <v>0,0</v>
      </c>
      <c r="I41" s="54"/>
      <c r="J41" s="48" t="str">
        <f t="shared" si="2"/>
        <v>F</v>
      </c>
      <c r="K41" s="3" t="str">
        <f t="shared" si="3"/>
        <v>0,0</v>
      </c>
      <c r="L41" s="54"/>
      <c r="M41" s="48" t="str">
        <f t="shared" si="4"/>
        <v>F</v>
      </c>
      <c r="N41" s="3" t="str">
        <f t="shared" si="5"/>
        <v>0,0</v>
      </c>
      <c r="O41" s="54"/>
      <c r="P41" s="48" t="str">
        <f t="shared" si="6"/>
        <v>F</v>
      </c>
      <c r="Q41" s="3" t="str">
        <f t="shared" si="7"/>
        <v>0,0</v>
      </c>
      <c r="R41" s="54"/>
      <c r="S41" s="48" t="str">
        <f t="shared" si="8"/>
        <v>F</v>
      </c>
      <c r="T41" s="3" t="str">
        <f t="shared" si="9"/>
        <v>0,0</v>
      </c>
      <c r="U41" s="54"/>
      <c r="V41" s="48" t="str">
        <f t="shared" si="10"/>
        <v>F</v>
      </c>
      <c r="W41" s="3" t="str">
        <f t="shared" si="11"/>
        <v>0,0</v>
      </c>
      <c r="X41" s="54"/>
      <c r="Y41" s="48" t="str">
        <f t="shared" si="12"/>
        <v>F</v>
      </c>
      <c r="Z41" s="3" t="str">
        <f t="shared" si="13"/>
        <v>0,0</v>
      </c>
      <c r="AA41" s="9">
        <f t="shared" si="14"/>
        <v>0</v>
      </c>
      <c r="AB41" s="10">
        <f t="shared" si="15"/>
        <v>0</v>
      </c>
      <c r="AC41" s="9">
        <f t="shared" si="16"/>
        <v>0</v>
      </c>
      <c r="AD41" s="10">
        <f t="shared" si="17"/>
        <v>0</v>
      </c>
      <c r="AE41" s="51">
        <f>VLOOKUP(B41,Tổng!$B$7:$V$79,21,0)</f>
        <v>0</v>
      </c>
      <c r="AF41" s="51" t="s">
        <v>407</v>
      </c>
    </row>
    <row r="42" spans="1:32">
      <c r="A42" s="1" t="s">
        <v>135</v>
      </c>
      <c r="B42" s="1" t="s">
        <v>182</v>
      </c>
      <c r="C42" s="2" t="s">
        <v>183</v>
      </c>
      <c r="D42" s="2" t="s">
        <v>184</v>
      </c>
      <c r="E42" s="1" t="s">
        <v>185</v>
      </c>
      <c r="F42" s="53">
        <v>6.2</v>
      </c>
      <c r="G42" s="11" t="str">
        <f t="shared" si="0"/>
        <v>C</v>
      </c>
      <c r="H42" s="3" t="str">
        <f t="shared" si="1"/>
        <v>2,0</v>
      </c>
      <c r="I42" s="53">
        <v>8.6</v>
      </c>
      <c r="J42" s="11" t="str">
        <f t="shared" si="2"/>
        <v>A</v>
      </c>
      <c r="K42" s="3" t="str">
        <f t="shared" si="3"/>
        <v>3,8</v>
      </c>
      <c r="L42" s="53">
        <v>7.8</v>
      </c>
      <c r="M42" s="11" t="str">
        <f t="shared" si="4"/>
        <v>B</v>
      </c>
      <c r="N42" s="3" t="str">
        <f t="shared" si="5"/>
        <v>3,0</v>
      </c>
      <c r="O42" s="53">
        <v>8.4</v>
      </c>
      <c r="P42" s="11" t="str">
        <f t="shared" si="6"/>
        <v>B+</v>
      </c>
      <c r="Q42" s="3" t="str">
        <f t="shared" si="7"/>
        <v>3,5</v>
      </c>
      <c r="R42" s="53">
        <v>7.8</v>
      </c>
      <c r="S42" s="11" t="str">
        <f t="shared" si="8"/>
        <v>B</v>
      </c>
      <c r="T42" s="3" t="str">
        <f t="shared" si="9"/>
        <v>3,0</v>
      </c>
      <c r="U42" s="53">
        <v>6.9</v>
      </c>
      <c r="V42" s="11" t="str">
        <f t="shared" si="10"/>
        <v>C+</v>
      </c>
      <c r="W42" s="3" t="str">
        <f t="shared" si="11"/>
        <v>2,5</v>
      </c>
      <c r="X42" s="53">
        <v>8</v>
      </c>
      <c r="Y42" s="11" t="str">
        <f t="shared" si="12"/>
        <v>B+</v>
      </c>
      <c r="Z42" s="3" t="str">
        <f t="shared" si="13"/>
        <v>3,5</v>
      </c>
      <c r="AA42" s="9">
        <f t="shared" si="14"/>
        <v>107.39999999999999</v>
      </c>
      <c r="AB42" s="10">
        <f t="shared" si="15"/>
        <v>7.6714285714285708</v>
      </c>
      <c r="AC42" s="9">
        <f t="shared" si="16"/>
        <v>42.6</v>
      </c>
      <c r="AD42" s="10">
        <f t="shared" si="17"/>
        <v>3.0428571428571431</v>
      </c>
      <c r="AE42" t="str">
        <f>VLOOKUP(B42,Tổng!$B$7:$V$79,21,0)</f>
        <v>Đợt 1</v>
      </c>
    </row>
    <row r="43" spans="1:32">
      <c r="A43" s="1" t="s">
        <v>140</v>
      </c>
      <c r="B43" s="1" t="s">
        <v>187</v>
      </c>
      <c r="C43" s="2" t="s">
        <v>188</v>
      </c>
      <c r="D43" s="2" t="s">
        <v>189</v>
      </c>
      <c r="E43" s="1" t="s">
        <v>190</v>
      </c>
      <c r="F43" s="53">
        <v>6.3</v>
      </c>
      <c r="G43" s="11" t="str">
        <f t="shared" si="0"/>
        <v>C</v>
      </c>
      <c r="H43" s="3" t="str">
        <f t="shared" si="1"/>
        <v>2,0</v>
      </c>
      <c r="I43" s="53">
        <v>8</v>
      </c>
      <c r="J43" s="11" t="str">
        <f t="shared" si="2"/>
        <v>B+</v>
      </c>
      <c r="K43" s="3" t="str">
        <f t="shared" si="3"/>
        <v>3,5</v>
      </c>
      <c r="L43" s="53">
        <v>7.8</v>
      </c>
      <c r="M43" s="11" t="str">
        <f t="shared" si="4"/>
        <v>B</v>
      </c>
      <c r="N43" s="3" t="str">
        <f t="shared" si="5"/>
        <v>3,0</v>
      </c>
      <c r="O43" s="53">
        <v>7.8</v>
      </c>
      <c r="P43" s="11" t="str">
        <f t="shared" si="6"/>
        <v>B</v>
      </c>
      <c r="Q43" s="3" t="str">
        <f t="shared" si="7"/>
        <v>3,0</v>
      </c>
      <c r="R43" s="53">
        <v>8.4</v>
      </c>
      <c r="S43" s="11" t="str">
        <f t="shared" si="8"/>
        <v>B+</v>
      </c>
      <c r="T43" s="3" t="str">
        <f t="shared" si="9"/>
        <v>3,5</v>
      </c>
      <c r="U43" s="53">
        <v>7.5</v>
      </c>
      <c r="V43" s="11" t="str">
        <f t="shared" si="10"/>
        <v>B</v>
      </c>
      <c r="W43" s="3" t="str">
        <f t="shared" si="11"/>
        <v>3,0</v>
      </c>
      <c r="X43" s="53">
        <v>8.5</v>
      </c>
      <c r="Y43" s="11" t="str">
        <f t="shared" si="12"/>
        <v>A</v>
      </c>
      <c r="Z43" s="3" t="str">
        <f t="shared" si="13"/>
        <v>3,8</v>
      </c>
      <c r="AA43" s="9">
        <f t="shared" si="14"/>
        <v>108.60000000000001</v>
      </c>
      <c r="AB43" s="10">
        <f t="shared" si="15"/>
        <v>7.757142857142858</v>
      </c>
      <c r="AC43" s="9">
        <f t="shared" si="16"/>
        <v>43.6</v>
      </c>
      <c r="AD43" s="10">
        <f t="shared" si="17"/>
        <v>3.1142857142857143</v>
      </c>
      <c r="AE43" t="str">
        <f>VLOOKUP(B43,Tổng!$B$7:$V$79,21,0)</f>
        <v>Đợt 1</v>
      </c>
    </row>
    <row r="44" spans="1:32">
      <c r="A44" s="1" t="s">
        <v>145</v>
      </c>
      <c r="B44" s="1" t="s">
        <v>192</v>
      </c>
      <c r="C44" s="2" t="s">
        <v>193</v>
      </c>
      <c r="D44" s="2" t="s">
        <v>194</v>
      </c>
      <c r="E44" s="1" t="s">
        <v>195</v>
      </c>
      <c r="F44" s="53">
        <v>6.8</v>
      </c>
      <c r="G44" s="11" t="str">
        <f t="shared" si="0"/>
        <v>C+</v>
      </c>
      <c r="H44" s="3" t="str">
        <f t="shared" si="1"/>
        <v>2,5</v>
      </c>
      <c r="I44" s="53">
        <v>7</v>
      </c>
      <c r="J44" s="11" t="str">
        <f t="shared" si="2"/>
        <v>B</v>
      </c>
      <c r="K44" s="3" t="str">
        <f t="shared" si="3"/>
        <v>3,0</v>
      </c>
      <c r="L44" s="53">
        <v>7.8</v>
      </c>
      <c r="M44" s="11" t="str">
        <f t="shared" si="4"/>
        <v>B</v>
      </c>
      <c r="N44" s="3" t="str">
        <f t="shared" si="5"/>
        <v>3,0</v>
      </c>
      <c r="O44" s="53">
        <v>7.8</v>
      </c>
      <c r="P44" s="11" t="str">
        <f t="shared" si="6"/>
        <v>B</v>
      </c>
      <c r="Q44" s="3" t="str">
        <f t="shared" si="7"/>
        <v>3,0</v>
      </c>
      <c r="R44" s="53">
        <v>7</v>
      </c>
      <c r="S44" s="11" t="str">
        <f t="shared" si="8"/>
        <v>B</v>
      </c>
      <c r="T44" s="3" t="str">
        <f t="shared" si="9"/>
        <v>3,0</v>
      </c>
      <c r="U44" s="53">
        <v>7.2</v>
      </c>
      <c r="V44" s="11" t="str">
        <f t="shared" si="10"/>
        <v>B</v>
      </c>
      <c r="W44" s="3" t="str">
        <f t="shared" si="11"/>
        <v>3,0</v>
      </c>
      <c r="X44" s="53">
        <v>8.5</v>
      </c>
      <c r="Y44" s="11" t="str">
        <f t="shared" si="12"/>
        <v>A</v>
      </c>
      <c r="Z44" s="3" t="str">
        <f t="shared" si="13"/>
        <v>3,8</v>
      </c>
      <c r="AA44" s="9">
        <f t="shared" si="14"/>
        <v>104.20000000000002</v>
      </c>
      <c r="AB44" s="10">
        <f t="shared" si="15"/>
        <v>7.4428571428571439</v>
      </c>
      <c r="AC44" s="9">
        <f t="shared" si="16"/>
        <v>42.6</v>
      </c>
      <c r="AD44" s="10">
        <f t="shared" si="17"/>
        <v>3.0428571428571431</v>
      </c>
      <c r="AE44" t="str">
        <f>VLOOKUP(B44,Tổng!$B$7:$V$79,21,0)</f>
        <v>Đợt 1</v>
      </c>
    </row>
    <row r="45" spans="1:32">
      <c r="A45" s="1" t="s">
        <v>150</v>
      </c>
      <c r="B45" s="1" t="s">
        <v>197</v>
      </c>
      <c r="C45" s="2" t="s">
        <v>198</v>
      </c>
      <c r="D45" s="2" t="s">
        <v>199</v>
      </c>
      <c r="E45" s="1" t="s">
        <v>200</v>
      </c>
      <c r="F45" s="53">
        <v>6.9</v>
      </c>
      <c r="G45" s="11" t="str">
        <f t="shared" si="0"/>
        <v>C+</v>
      </c>
      <c r="H45" s="3" t="str">
        <f t="shared" si="1"/>
        <v>2,5</v>
      </c>
      <c r="I45" s="53">
        <v>7.6</v>
      </c>
      <c r="J45" s="11" t="str">
        <f t="shared" si="2"/>
        <v>B</v>
      </c>
      <c r="K45" s="3" t="str">
        <f t="shared" si="3"/>
        <v>3,0</v>
      </c>
      <c r="L45" s="53">
        <v>7.8</v>
      </c>
      <c r="M45" s="11" t="str">
        <f t="shared" si="4"/>
        <v>B</v>
      </c>
      <c r="N45" s="3" t="str">
        <f t="shared" si="5"/>
        <v>3,0</v>
      </c>
      <c r="O45" s="53">
        <v>7.8</v>
      </c>
      <c r="P45" s="11" t="str">
        <f t="shared" si="6"/>
        <v>B</v>
      </c>
      <c r="Q45" s="3" t="str">
        <f t="shared" si="7"/>
        <v>3,0</v>
      </c>
      <c r="R45" s="53">
        <v>6.8</v>
      </c>
      <c r="S45" s="11" t="str">
        <f t="shared" si="8"/>
        <v>C+</v>
      </c>
      <c r="T45" s="3" t="str">
        <f t="shared" si="9"/>
        <v>2,5</v>
      </c>
      <c r="U45" s="53">
        <v>7.5</v>
      </c>
      <c r="V45" s="11" t="str">
        <f t="shared" si="10"/>
        <v>B</v>
      </c>
      <c r="W45" s="3" t="str">
        <f t="shared" si="11"/>
        <v>3,0</v>
      </c>
      <c r="X45" s="53">
        <v>8</v>
      </c>
      <c r="Y45" s="11" t="str">
        <f t="shared" si="12"/>
        <v>B+</v>
      </c>
      <c r="Z45" s="3" t="str">
        <f t="shared" si="13"/>
        <v>3,5</v>
      </c>
      <c r="AA45" s="9">
        <f t="shared" si="14"/>
        <v>104.8</v>
      </c>
      <c r="AB45" s="10">
        <f t="shared" si="15"/>
        <v>7.4857142857142858</v>
      </c>
      <c r="AC45" s="9">
        <f t="shared" si="16"/>
        <v>41</v>
      </c>
      <c r="AD45" s="10">
        <f t="shared" si="17"/>
        <v>2.9285714285714284</v>
      </c>
      <c r="AE45" t="str">
        <f>VLOOKUP(B45,Tổng!$B$7:$V$79,21,0)</f>
        <v>Đợt 1</v>
      </c>
    </row>
    <row r="46" spans="1:32">
      <c r="A46" s="1" t="s">
        <v>155</v>
      </c>
      <c r="B46" s="1" t="s">
        <v>202</v>
      </c>
      <c r="C46" s="2" t="s">
        <v>203</v>
      </c>
      <c r="D46" s="2" t="s">
        <v>204</v>
      </c>
      <c r="E46" s="1" t="s">
        <v>205</v>
      </c>
      <c r="F46" s="53">
        <v>6.3</v>
      </c>
      <c r="G46" s="11" t="str">
        <f t="shared" si="0"/>
        <v>C</v>
      </c>
      <c r="H46" s="3" t="str">
        <f t="shared" si="1"/>
        <v>2,0</v>
      </c>
      <c r="I46" s="53">
        <v>7.8</v>
      </c>
      <c r="J46" s="11" t="str">
        <f t="shared" si="2"/>
        <v>B</v>
      </c>
      <c r="K46" s="3" t="str">
        <f t="shared" si="3"/>
        <v>3,0</v>
      </c>
      <c r="L46" s="53">
        <v>7.2</v>
      </c>
      <c r="M46" s="11" t="str">
        <f t="shared" si="4"/>
        <v>B</v>
      </c>
      <c r="N46" s="3" t="str">
        <f t="shared" si="5"/>
        <v>3,0</v>
      </c>
      <c r="O46" s="53">
        <v>7.2</v>
      </c>
      <c r="P46" s="11" t="str">
        <f t="shared" si="6"/>
        <v>B</v>
      </c>
      <c r="Q46" s="3" t="str">
        <f t="shared" si="7"/>
        <v>3,0</v>
      </c>
      <c r="R46" s="53">
        <v>7.4</v>
      </c>
      <c r="S46" s="11" t="str">
        <f t="shared" si="8"/>
        <v>B</v>
      </c>
      <c r="T46" s="3" t="str">
        <f t="shared" si="9"/>
        <v>3,0</v>
      </c>
      <c r="U46" s="53">
        <v>6.3</v>
      </c>
      <c r="V46" s="11" t="str">
        <f t="shared" si="10"/>
        <v>C</v>
      </c>
      <c r="W46" s="3" t="str">
        <f t="shared" si="11"/>
        <v>2,0</v>
      </c>
      <c r="X46" s="53">
        <v>8</v>
      </c>
      <c r="Y46" s="11" t="str">
        <f t="shared" si="12"/>
        <v>B+</v>
      </c>
      <c r="Z46" s="3" t="str">
        <f t="shared" si="13"/>
        <v>3,5</v>
      </c>
      <c r="AA46" s="9">
        <f t="shared" si="14"/>
        <v>100.39999999999999</v>
      </c>
      <c r="AB46" s="10">
        <f t="shared" si="15"/>
        <v>7.1714285714285708</v>
      </c>
      <c r="AC46" s="9">
        <f t="shared" si="16"/>
        <v>39</v>
      </c>
      <c r="AD46" s="10">
        <f t="shared" si="17"/>
        <v>2.7857142857142856</v>
      </c>
      <c r="AE46" t="str">
        <f>VLOOKUP(B46,Tổng!$B$7:$V$79,21,0)</f>
        <v>Đợt 1</v>
      </c>
    </row>
    <row r="47" spans="1:32">
      <c r="A47" s="1" t="s">
        <v>160</v>
      </c>
      <c r="B47" s="1" t="s">
        <v>207</v>
      </c>
      <c r="C47" s="2" t="s">
        <v>208</v>
      </c>
      <c r="D47" s="2" t="s">
        <v>209</v>
      </c>
      <c r="E47" s="1" t="s">
        <v>210</v>
      </c>
      <c r="F47" s="53">
        <v>7.1</v>
      </c>
      <c r="G47" s="11" t="str">
        <f t="shared" si="0"/>
        <v>B</v>
      </c>
      <c r="H47" s="3" t="str">
        <f t="shared" si="1"/>
        <v>3,0</v>
      </c>
      <c r="I47" s="53">
        <v>8.4</v>
      </c>
      <c r="J47" s="11" t="str">
        <f t="shared" si="2"/>
        <v>B+</v>
      </c>
      <c r="K47" s="3" t="str">
        <f t="shared" si="3"/>
        <v>3,5</v>
      </c>
      <c r="L47" s="53">
        <v>7.8</v>
      </c>
      <c r="M47" s="11" t="str">
        <f t="shared" si="4"/>
        <v>B</v>
      </c>
      <c r="N47" s="3" t="str">
        <f t="shared" si="5"/>
        <v>3,0</v>
      </c>
      <c r="O47" s="53">
        <v>7.2</v>
      </c>
      <c r="P47" s="11" t="str">
        <f t="shared" si="6"/>
        <v>B</v>
      </c>
      <c r="Q47" s="3" t="str">
        <f t="shared" si="7"/>
        <v>3,0</v>
      </c>
      <c r="R47" s="53">
        <v>8</v>
      </c>
      <c r="S47" s="11" t="str">
        <f t="shared" si="8"/>
        <v>B+</v>
      </c>
      <c r="T47" s="3" t="str">
        <f t="shared" si="9"/>
        <v>3,5</v>
      </c>
      <c r="U47" s="53">
        <v>7.8</v>
      </c>
      <c r="V47" s="11" t="str">
        <f t="shared" si="10"/>
        <v>B</v>
      </c>
      <c r="W47" s="3" t="str">
        <f t="shared" si="11"/>
        <v>3,0</v>
      </c>
      <c r="X47" s="53">
        <v>8.5</v>
      </c>
      <c r="Y47" s="11" t="str">
        <f t="shared" si="12"/>
        <v>A</v>
      </c>
      <c r="Z47" s="3" t="str">
        <f t="shared" si="13"/>
        <v>3,8</v>
      </c>
      <c r="AA47" s="9">
        <f t="shared" si="14"/>
        <v>109.6</v>
      </c>
      <c r="AB47" s="10">
        <f t="shared" si="15"/>
        <v>7.8285714285714283</v>
      </c>
      <c r="AC47" s="9">
        <f t="shared" si="16"/>
        <v>45.6</v>
      </c>
      <c r="AD47" s="10">
        <f t="shared" si="17"/>
        <v>3.2571428571428571</v>
      </c>
      <c r="AE47" t="str">
        <f>VLOOKUP(B47,Tổng!$B$7:$V$79,21,0)</f>
        <v>Đợt 1</v>
      </c>
    </row>
    <row r="48" spans="1:32">
      <c r="A48" s="1" t="s">
        <v>164</v>
      </c>
      <c r="B48" s="1" t="s">
        <v>212</v>
      </c>
      <c r="C48" s="2" t="s">
        <v>213</v>
      </c>
      <c r="D48" s="2" t="s">
        <v>214</v>
      </c>
      <c r="E48" s="1" t="s">
        <v>215</v>
      </c>
      <c r="F48" s="53">
        <v>7.1</v>
      </c>
      <c r="G48" s="11" t="str">
        <f t="shared" si="0"/>
        <v>B</v>
      </c>
      <c r="H48" s="3" t="str">
        <f t="shared" si="1"/>
        <v>3,0</v>
      </c>
      <c r="I48" s="53">
        <v>8.6</v>
      </c>
      <c r="J48" s="11" t="str">
        <f t="shared" si="2"/>
        <v>A</v>
      </c>
      <c r="K48" s="3" t="str">
        <f t="shared" si="3"/>
        <v>3,8</v>
      </c>
      <c r="L48" s="53">
        <v>7.8</v>
      </c>
      <c r="M48" s="11" t="str">
        <f t="shared" si="4"/>
        <v>B</v>
      </c>
      <c r="N48" s="3" t="str">
        <f t="shared" si="5"/>
        <v>3,0</v>
      </c>
      <c r="O48" s="53">
        <v>7.2</v>
      </c>
      <c r="P48" s="11" t="str">
        <f t="shared" si="6"/>
        <v>B</v>
      </c>
      <c r="Q48" s="3" t="str">
        <f t="shared" si="7"/>
        <v>3,0</v>
      </c>
      <c r="R48" s="53">
        <v>8.4</v>
      </c>
      <c r="S48" s="11" t="str">
        <f t="shared" si="8"/>
        <v>B+</v>
      </c>
      <c r="T48" s="3" t="str">
        <f t="shared" si="9"/>
        <v>3,5</v>
      </c>
      <c r="U48" s="53">
        <v>8.1</v>
      </c>
      <c r="V48" s="11" t="str">
        <f t="shared" si="10"/>
        <v>B+</v>
      </c>
      <c r="W48" s="3" t="str">
        <f t="shared" si="11"/>
        <v>3,5</v>
      </c>
      <c r="X48" s="53">
        <v>8</v>
      </c>
      <c r="Y48" s="11" t="str">
        <f t="shared" si="12"/>
        <v>B+</v>
      </c>
      <c r="Z48" s="3" t="str">
        <f t="shared" si="13"/>
        <v>3,5</v>
      </c>
      <c r="AA48" s="9">
        <f t="shared" si="14"/>
        <v>110.4</v>
      </c>
      <c r="AB48" s="10">
        <f t="shared" si="15"/>
        <v>7.8857142857142861</v>
      </c>
      <c r="AC48" s="9">
        <f t="shared" si="16"/>
        <v>46.6</v>
      </c>
      <c r="AD48" s="10">
        <f t="shared" si="17"/>
        <v>3.3285714285714287</v>
      </c>
      <c r="AE48" t="str">
        <f>VLOOKUP(B48,Tổng!$B$7:$V$79,21,0)</f>
        <v>Đợt 1</v>
      </c>
    </row>
    <row r="49" spans="1:32">
      <c r="A49" s="1" t="s">
        <v>169</v>
      </c>
      <c r="B49" s="1" t="s">
        <v>217</v>
      </c>
      <c r="C49" s="2" t="s">
        <v>218</v>
      </c>
      <c r="D49" s="2" t="s">
        <v>219</v>
      </c>
      <c r="E49" s="1" t="s">
        <v>220</v>
      </c>
      <c r="F49" s="53">
        <v>6.5</v>
      </c>
      <c r="G49" s="11" t="str">
        <f t="shared" si="0"/>
        <v>C+</v>
      </c>
      <c r="H49" s="3" t="str">
        <f t="shared" si="1"/>
        <v>2,5</v>
      </c>
      <c r="I49" s="53">
        <v>8.4</v>
      </c>
      <c r="J49" s="11" t="str">
        <f t="shared" si="2"/>
        <v>B+</v>
      </c>
      <c r="K49" s="3" t="str">
        <f t="shared" si="3"/>
        <v>3,5</v>
      </c>
      <c r="L49" s="53">
        <v>7.8</v>
      </c>
      <c r="M49" s="11" t="str">
        <f t="shared" si="4"/>
        <v>B</v>
      </c>
      <c r="N49" s="3" t="str">
        <f t="shared" si="5"/>
        <v>3,0</v>
      </c>
      <c r="O49" s="53">
        <v>8.4</v>
      </c>
      <c r="P49" s="11" t="str">
        <f t="shared" si="6"/>
        <v>B+</v>
      </c>
      <c r="Q49" s="3" t="str">
        <f t="shared" si="7"/>
        <v>3,5</v>
      </c>
      <c r="R49" s="53">
        <v>7.4</v>
      </c>
      <c r="S49" s="11" t="str">
        <f t="shared" si="8"/>
        <v>B</v>
      </c>
      <c r="T49" s="3" t="str">
        <f t="shared" si="9"/>
        <v>3,0</v>
      </c>
      <c r="U49" s="53">
        <v>7.8</v>
      </c>
      <c r="V49" s="11" t="str">
        <f t="shared" si="10"/>
        <v>B</v>
      </c>
      <c r="W49" s="3" t="str">
        <f t="shared" si="11"/>
        <v>3,0</v>
      </c>
      <c r="X49" s="53">
        <v>8</v>
      </c>
      <c r="Y49" s="11" t="str">
        <f t="shared" si="12"/>
        <v>B+</v>
      </c>
      <c r="Z49" s="3" t="str">
        <f t="shared" si="13"/>
        <v>3,5</v>
      </c>
      <c r="AA49" s="9">
        <f t="shared" si="14"/>
        <v>108.6</v>
      </c>
      <c r="AB49" s="10">
        <f t="shared" si="15"/>
        <v>7.7571428571428571</v>
      </c>
      <c r="AC49" s="9">
        <f t="shared" si="16"/>
        <v>44</v>
      </c>
      <c r="AD49" s="10">
        <f t="shared" si="17"/>
        <v>3.1428571428571428</v>
      </c>
      <c r="AE49" t="str">
        <f>VLOOKUP(B49,Tổng!$B$7:$V$79,21,0)</f>
        <v>Đợt 1</v>
      </c>
    </row>
    <row r="50" spans="1:32">
      <c r="A50" s="1" t="s">
        <v>170</v>
      </c>
      <c r="B50" s="1" t="s">
        <v>222</v>
      </c>
      <c r="C50" s="2" t="s">
        <v>223</v>
      </c>
      <c r="D50" s="2" t="s">
        <v>224</v>
      </c>
      <c r="E50" s="1" t="s">
        <v>225</v>
      </c>
      <c r="F50" s="53">
        <v>6.5</v>
      </c>
      <c r="G50" s="11" t="str">
        <f t="shared" si="0"/>
        <v>C+</v>
      </c>
      <c r="H50" s="3" t="str">
        <f t="shared" si="1"/>
        <v>2,5</v>
      </c>
      <c r="I50" s="54">
        <v>3.6</v>
      </c>
      <c r="J50" s="48" t="str">
        <f t="shared" si="2"/>
        <v>F</v>
      </c>
      <c r="K50" s="3" t="str">
        <f t="shared" si="3"/>
        <v>0,0</v>
      </c>
      <c r="L50" s="53">
        <v>7.8</v>
      </c>
      <c r="M50" s="11" t="str">
        <f t="shared" si="4"/>
        <v>B</v>
      </c>
      <c r="N50" s="3" t="str">
        <f t="shared" si="5"/>
        <v>3,0</v>
      </c>
      <c r="O50" s="53">
        <v>7.8</v>
      </c>
      <c r="P50" s="11" t="str">
        <f t="shared" si="6"/>
        <v>B</v>
      </c>
      <c r="Q50" s="3" t="str">
        <f t="shared" si="7"/>
        <v>3,0</v>
      </c>
      <c r="R50" s="53">
        <v>4.8</v>
      </c>
      <c r="S50" s="11" t="str">
        <f t="shared" si="8"/>
        <v>D</v>
      </c>
      <c r="T50" s="3" t="str">
        <f t="shared" si="9"/>
        <v>1,0</v>
      </c>
      <c r="U50" s="53">
        <v>7.2</v>
      </c>
      <c r="V50" s="11" t="str">
        <f t="shared" si="10"/>
        <v>B</v>
      </c>
      <c r="W50" s="3" t="str">
        <f t="shared" si="11"/>
        <v>3,0</v>
      </c>
      <c r="X50" s="53">
        <v>4</v>
      </c>
      <c r="Y50" s="11" t="str">
        <f t="shared" si="12"/>
        <v>D</v>
      </c>
      <c r="Z50" s="3" t="str">
        <f t="shared" si="13"/>
        <v>1,0</v>
      </c>
      <c r="AA50" s="9">
        <f t="shared" si="14"/>
        <v>83.4</v>
      </c>
      <c r="AB50" s="10">
        <f t="shared" si="15"/>
        <v>5.9571428571428573</v>
      </c>
      <c r="AC50" s="9">
        <f t="shared" si="16"/>
        <v>27</v>
      </c>
      <c r="AD50" s="10">
        <f t="shared" si="17"/>
        <v>1.9285714285714286</v>
      </c>
      <c r="AE50">
        <f>VLOOKUP(B50,Tổng!$B$7:$V$79,21,0)</f>
        <v>0</v>
      </c>
      <c r="AF50" s="51" t="s">
        <v>407</v>
      </c>
    </row>
    <row r="51" spans="1:32">
      <c r="A51" s="1" t="s">
        <v>175</v>
      </c>
      <c r="B51" s="1" t="s">
        <v>227</v>
      </c>
      <c r="C51" s="2" t="s">
        <v>228</v>
      </c>
      <c r="D51" s="2" t="s">
        <v>229</v>
      </c>
      <c r="E51" s="1" t="s">
        <v>230</v>
      </c>
      <c r="F51" s="53">
        <v>7.1</v>
      </c>
      <c r="G51" s="11" t="str">
        <f t="shared" si="0"/>
        <v>B</v>
      </c>
      <c r="H51" s="3" t="str">
        <f t="shared" si="1"/>
        <v>3,0</v>
      </c>
      <c r="I51" s="53">
        <v>8</v>
      </c>
      <c r="J51" s="11" t="str">
        <f t="shared" si="2"/>
        <v>B+</v>
      </c>
      <c r="K51" s="3" t="str">
        <f t="shared" si="3"/>
        <v>3,5</v>
      </c>
      <c r="L51" s="53">
        <v>8.4</v>
      </c>
      <c r="M51" s="11" t="str">
        <f t="shared" si="4"/>
        <v>B+</v>
      </c>
      <c r="N51" s="3" t="str">
        <f t="shared" si="5"/>
        <v>3,5</v>
      </c>
      <c r="O51" s="53">
        <v>8.4</v>
      </c>
      <c r="P51" s="11" t="str">
        <f t="shared" si="6"/>
        <v>B+</v>
      </c>
      <c r="Q51" s="3" t="str">
        <f t="shared" si="7"/>
        <v>3,5</v>
      </c>
      <c r="R51" s="53">
        <v>7</v>
      </c>
      <c r="S51" s="11" t="str">
        <f t="shared" si="8"/>
        <v>B</v>
      </c>
      <c r="T51" s="3" t="str">
        <f t="shared" si="9"/>
        <v>3,0</v>
      </c>
      <c r="U51" s="53">
        <v>7.2</v>
      </c>
      <c r="V51" s="11" t="str">
        <f t="shared" si="10"/>
        <v>B</v>
      </c>
      <c r="W51" s="3" t="str">
        <f t="shared" si="11"/>
        <v>3,0</v>
      </c>
      <c r="X51" s="53">
        <v>8.5</v>
      </c>
      <c r="Y51" s="11" t="str">
        <f t="shared" si="12"/>
        <v>A</v>
      </c>
      <c r="Z51" s="3" t="str">
        <f t="shared" si="13"/>
        <v>3,8</v>
      </c>
      <c r="AA51" s="9">
        <f t="shared" si="14"/>
        <v>109.2</v>
      </c>
      <c r="AB51" s="10">
        <f t="shared" si="15"/>
        <v>7.8</v>
      </c>
      <c r="AC51" s="9">
        <f t="shared" si="16"/>
        <v>46.6</v>
      </c>
      <c r="AD51" s="10">
        <f t="shared" si="17"/>
        <v>3.3285714285714287</v>
      </c>
      <c r="AE51" t="str">
        <f>VLOOKUP(B51,Tổng!$B$7:$V$79,21,0)</f>
        <v>Đợt 1</v>
      </c>
    </row>
    <row r="52" spans="1:32" s="51" customFormat="1">
      <c r="A52" s="46" t="s">
        <v>180</v>
      </c>
      <c r="B52" s="46" t="s">
        <v>232</v>
      </c>
      <c r="C52" s="47" t="s">
        <v>233</v>
      </c>
      <c r="D52" s="47" t="s">
        <v>234</v>
      </c>
      <c r="E52" s="46" t="s">
        <v>235</v>
      </c>
      <c r="F52" s="54"/>
      <c r="G52" s="48" t="str">
        <f t="shared" si="0"/>
        <v>F</v>
      </c>
      <c r="H52" s="3" t="str">
        <f t="shared" si="1"/>
        <v>0,0</v>
      </c>
      <c r="I52" s="54"/>
      <c r="J52" s="48" t="str">
        <f t="shared" si="2"/>
        <v>F</v>
      </c>
      <c r="K52" s="3" t="str">
        <f t="shared" si="3"/>
        <v>0,0</v>
      </c>
      <c r="L52" s="54"/>
      <c r="M52" s="48" t="str">
        <f t="shared" si="4"/>
        <v>F</v>
      </c>
      <c r="N52" s="3" t="str">
        <f t="shared" si="5"/>
        <v>0,0</v>
      </c>
      <c r="O52" s="54"/>
      <c r="P52" s="48" t="str">
        <f t="shared" si="6"/>
        <v>F</v>
      </c>
      <c r="Q52" s="3" t="str">
        <f t="shared" si="7"/>
        <v>0,0</v>
      </c>
      <c r="R52" s="54"/>
      <c r="S52" s="48" t="str">
        <f t="shared" si="8"/>
        <v>F</v>
      </c>
      <c r="T52" s="3" t="str">
        <f t="shared" si="9"/>
        <v>0,0</v>
      </c>
      <c r="U52" s="54"/>
      <c r="V52" s="48" t="str">
        <f t="shared" si="10"/>
        <v>F</v>
      </c>
      <c r="W52" s="3" t="str">
        <f t="shared" si="11"/>
        <v>0,0</v>
      </c>
      <c r="X52" s="54"/>
      <c r="Y52" s="48" t="str">
        <f t="shared" si="12"/>
        <v>F</v>
      </c>
      <c r="Z52" s="3" t="str">
        <f t="shared" si="13"/>
        <v>0,0</v>
      </c>
      <c r="AA52" s="9">
        <f t="shared" si="14"/>
        <v>0</v>
      </c>
      <c r="AB52" s="10">
        <f t="shared" si="15"/>
        <v>0</v>
      </c>
      <c r="AC52" s="9">
        <f t="shared" si="16"/>
        <v>0</v>
      </c>
      <c r="AD52" s="10">
        <f t="shared" si="17"/>
        <v>0</v>
      </c>
      <c r="AE52" s="51">
        <f>VLOOKUP(B52,Tổng!$B$7:$V$79,21,0)</f>
        <v>0</v>
      </c>
      <c r="AF52" s="51" t="s">
        <v>407</v>
      </c>
    </row>
    <row r="53" spans="1:32">
      <c r="A53" s="1" t="s">
        <v>181</v>
      </c>
      <c r="B53" s="1" t="s">
        <v>238</v>
      </c>
      <c r="C53" s="2" t="s">
        <v>239</v>
      </c>
      <c r="D53" s="2" t="s">
        <v>240</v>
      </c>
      <c r="E53" s="1" t="s">
        <v>241</v>
      </c>
      <c r="F53" s="53">
        <v>6.5</v>
      </c>
      <c r="G53" s="11" t="str">
        <f t="shared" si="0"/>
        <v>C+</v>
      </c>
      <c r="H53" s="3" t="str">
        <f t="shared" si="1"/>
        <v>2,5</v>
      </c>
      <c r="I53" s="53">
        <v>8</v>
      </c>
      <c r="J53" s="11" t="str">
        <f t="shared" si="2"/>
        <v>B+</v>
      </c>
      <c r="K53" s="3" t="str">
        <f t="shared" si="3"/>
        <v>3,5</v>
      </c>
      <c r="L53" s="53">
        <v>8.4</v>
      </c>
      <c r="M53" s="11" t="str">
        <f t="shared" si="4"/>
        <v>B+</v>
      </c>
      <c r="N53" s="3" t="str">
        <f t="shared" si="5"/>
        <v>3,5</v>
      </c>
      <c r="O53" s="53">
        <v>9</v>
      </c>
      <c r="P53" s="11" t="str">
        <f t="shared" si="6"/>
        <v>A</v>
      </c>
      <c r="Q53" s="3" t="str">
        <f t="shared" si="7"/>
        <v>3,8</v>
      </c>
      <c r="R53" s="53">
        <v>7.8</v>
      </c>
      <c r="S53" s="11" t="str">
        <f t="shared" si="8"/>
        <v>B</v>
      </c>
      <c r="T53" s="3" t="str">
        <f t="shared" si="9"/>
        <v>3,0</v>
      </c>
      <c r="U53" s="53">
        <v>7.5</v>
      </c>
      <c r="V53" s="11" t="str">
        <f t="shared" si="10"/>
        <v>B</v>
      </c>
      <c r="W53" s="3" t="str">
        <f t="shared" si="11"/>
        <v>3,0</v>
      </c>
      <c r="X53" s="53">
        <v>8</v>
      </c>
      <c r="Y53" s="11" t="str">
        <f t="shared" si="12"/>
        <v>B+</v>
      </c>
      <c r="Z53" s="3" t="str">
        <f t="shared" si="13"/>
        <v>3,5</v>
      </c>
      <c r="AA53" s="9">
        <f t="shared" si="14"/>
        <v>110.39999999999999</v>
      </c>
      <c r="AB53" s="10">
        <f t="shared" si="15"/>
        <v>7.8857142857142852</v>
      </c>
      <c r="AC53" s="9">
        <f t="shared" si="16"/>
        <v>45.6</v>
      </c>
      <c r="AD53" s="10">
        <f t="shared" si="17"/>
        <v>3.2571428571428571</v>
      </c>
      <c r="AE53" t="str">
        <f>VLOOKUP(B53,Tổng!$B$7:$V$79,21,0)</f>
        <v>Đợt 1</v>
      </c>
    </row>
    <row r="54" spans="1:32">
      <c r="A54" s="1" t="s">
        <v>186</v>
      </c>
      <c r="B54" s="1" t="s">
        <v>244</v>
      </c>
      <c r="C54" s="2" t="s">
        <v>245</v>
      </c>
      <c r="D54" s="2" t="s">
        <v>246</v>
      </c>
      <c r="E54" s="1" t="s">
        <v>247</v>
      </c>
      <c r="F54" s="53">
        <v>7.5</v>
      </c>
      <c r="G54" s="11" t="str">
        <f t="shared" si="0"/>
        <v>B</v>
      </c>
      <c r="H54" s="3" t="str">
        <f t="shared" si="1"/>
        <v>3,0</v>
      </c>
      <c r="I54" s="53">
        <v>7.4</v>
      </c>
      <c r="J54" s="11" t="str">
        <f t="shared" si="2"/>
        <v>B</v>
      </c>
      <c r="K54" s="3" t="str">
        <f t="shared" si="3"/>
        <v>3,0</v>
      </c>
      <c r="L54" s="53">
        <v>7.8</v>
      </c>
      <c r="M54" s="11" t="str">
        <f t="shared" si="4"/>
        <v>B</v>
      </c>
      <c r="N54" s="3" t="str">
        <f t="shared" si="5"/>
        <v>3,0</v>
      </c>
      <c r="O54" s="53">
        <v>7.2</v>
      </c>
      <c r="P54" s="11" t="str">
        <f t="shared" si="6"/>
        <v>B</v>
      </c>
      <c r="Q54" s="3" t="str">
        <f t="shared" si="7"/>
        <v>3,0</v>
      </c>
      <c r="R54" s="53">
        <v>7.6</v>
      </c>
      <c r="S54" s="11" t="str">
        <f t="shared" si="8"/>
        <v>B</v>
      </c>
      <c r="T54" s="3" t="str">
        <f t="shared" si="9"/>
        <v>3,0</v>
      </c>
      <c r="U54" s="53">
        <v>8.1</v>
      </c>
      <c r="V54" s="11" t="str">
        <f t="shared" si="10"/>
        <v>B+</v>
      </c>
      <c r="W54" s="3" t="str">
        <f t="shared" si="11"/>
        <v>3,5</v>
      </c>
      <c r="X54" s="53">
        <v>8</v>
      </c>
      <c r="Y54" s="11" t="str">
        <f t="shared" si="12"/>
        <v>B+</v>
      </c>
      <c r="Z54" s="3" t="str">
        <f t="shared" si="13"/>
        <v>3,5</v>
      </c>
      <c r="AA54" s="9">
        <f t="shared" si="14"/>
        <v>107.2</v>
      </c>
      <c r="AB54" s="10">
        <f t="shared" si="15"/>
        <v>7.6571428571428575</v>
      </c>
      <c r="AC54" s="9">
        <f t="shared" si="16"/>
        <v>44</v>
      </c>
      <c r="AD54" s="10">
        <f t="shared" si="17"/>
        <v>3.1428571428571428</v>
      </c>
      <c r="AE54" t="str">
        <f>VLOOKUP(B54,Tổng!$B$7:$V$79,21,0)</f>
        <v>Đợt 1</v>
      </c>
    </row>
    <row r="55" spans="1:32">
      <c r="A55" s="1" t="s">
        <v>191</v>
      </c>
      <c r="B55" s="1" t="s">
        <v>249</v>
      </c>
      <c r="C55" s="2" t="s">
        <v>250</v>
      </c>
      <c r="D55" s="2" t="s">
        <v>17</v>
      </c>
      <c r="E55" s="1" t="s">
        <v>251</v>
      </c>
      <c r="F55" s="53">
        <v>6.6</v>
      </c>
      <c r="G55" s="11" t="str">
        <f t="shared" si="0"/>
        <v>C+</v>
      </c>
      <c r="H55" s="3" t="str">
        <f t="shared" si="1"/>
        <v>2,5</v>
      </c>
      <c r="I55" s="53">
        <v>7.4</v>
      </c>
      <c r="J55" s="11" t="str">
        <f t="shared" si="2"/>
        <v>B</v>
      </c>
      <c r="K55" s="3" t="str">
        <f t="shared" si="3"/>
        <v>3,0</v>
      </c>
      <c r="L55" s="53">
        <v>7.8</v>
      </c>
      <c r="M55" s="11" t="str">
        <f t="shared" si="4"/>
        <v>B</v>
      </c>
      <c r="N55" s="3" t="str">
        <f t="shared" si="5"/>
        <v>3,0</v>
      </c>
      <c r="O55" s="53">
        <v>7.8</v>
      </c>
      <c r="P55" s="11" t="str">
        <f t="shared" si="6"/>
        <v>B</v>
      </c>
      <c r="Q55" s="3" t="str">
        <f t="shared" si="7"/>
        <v>3,0</v>
      </c>
      <c r="R55" s="53">
        <v>8.4</v>
      </c>
      <c r="S55" s="11" t="str">
        <f t="shared" si="8"/>
        <v>B+</v>
      </c>
      <c r="T55" s="3" t="str">
        <f t="shared" si="9"/>
        <v>3,5</v>
      </c>
      <c r="U55" s="53">
        <v>7.8</v>
      </c>
      <c r="V55" s="11" t="str">
        <f t="shared" si="10"/>
        <v>B</v>
      </c>
      <c r="W55" s="3" t="str">
        <f t="shared" si="11"/>
        <v>3,0</v>
      </c>
      <c r="X55" s="53">
        <v>8.5</v>
      </c>
      <c r="Y55" s="11" t="str">
        <f t="shared" si="12"/>
        <v>A</v>
      </c>
      <c r="Z55" s="3" t="str">
        <f t="shared" si="13"/>
        <v>3,8</v>
      </c>
      <c r="AA55" s="9">
        <f t="shared" si="14"/>
        <v>108.6</v>
      </c>
      <c r="AB55" s="10">
        <f t="shared" si="15"/>
        <v>7.7571428571428571</v>
      </c>
      <c r="AC55" s="9">
        <f t="shared" si="16"/>
        <v>43.6</v>
      </c>
      <c r="AD55" s="10">
        <f t="shared" si="17"/>
        <v>3.1142857142857143</v>
      </c>
      <c r="AE55" t="str">
        <f>VLOOKUP(B55,Tổng!$B$7:$V$79,21,0)</f>
        <v>Đợt 1</v>
      </c>
    </row>
    <row r="56" spans="1:32">
      <c r="A56" s="1" t="s">
        <v>196</v>
      </c>
      <c r="B56" s="1" t="s">
        <v>254</v>
      </c>
      <c r="C56" s="2" t="s">
        <v>255</v>
      </c>
      <c r="D56" s="2" t="s">
        <v>256</v>
      </c>
      <c r="E56" s="1" t="s">
        <v>257</v>
      </c>
      <c r="F56" s="53">
        <v>6.3</v>
      </c>
      <c r="G56" s="11" t="str">
        <f t="shared" si="0"/>
        <v>C</v>
      </c>
      <c r="H56" s="3" t="str">
        <f t="shared" si="1"/>
        <v>2,0</v>
      </c>
      <c r="I56" s="53">
        <v>8.4</v>
      </c>
      <c r="J56" s="11" t="str">
        <f t="shared" si="2"/>
        <v>B+</v>
      </c>
      <c r="K56" s="3" t="str">
        <f t="shared" si="3"/>
        <v>3,5</v>
      </c>
      <c r="L56" s="53">
        <v>7.8</v>
      </c>
      <c r="M56" s="11" t="str">
        <f t="shared" si="4"/>
        <v>B</v>
      </c>
      <c r="N56" s="3" t="str">
        <f t="shared" si="5"/>
        <v>3,0</v>
      </c>
      <c r="O56" s="53">
        <v>7.8</v>
      </c>
      <c r="P56" s="11" t="str">
        <f t="shared" si="6"/>
        <v>B</v>
      </c>
      <c r="Q56" s="3" t="str">
        <f t="shared" si="7"/>
        <v>3,0</v>
      </c>
      <c r="R56" s="53">
        <v>8</v>
      </c>
      <c r="S56" s="11" t="str">
        <f t="shared" si="8"/>
        <v>B+</v>
      </c>
      <c r="T56" s="3" t="str">
        <f t="shared" si="9"/>
        <v>3,5</v>
      </c>
      <c r="U56" s="53">
        <v>7.8</v>
      </c>
      <c r="V56" s="11" t="str">
        <f t="shared" si="10"/>
        <v>B</v>
      </c>
      <c r="W56" s="3" t="str">
        <f t="shared" si="11"/>
        <v>3,0</v>
      </c>
      <c r="X56" s="53">
        <v>8</v>
      </c>
      <c r="Y56" s="11" t="str">
        <f t="shared" si="12"/>
        <v>B+</v>
      </c>
      <c r="Z56" s="3" t="str">
        <f t="shared" si="13"/>
        <v>3,5</v>
      </c>
      <c r="AA56" s="9">
        <f t="shared" si="14"/>
        <v>108.19999999999999</v>
      </c>
      <c r="AB56" s="10">
        <f t="shared" si="15"/>
        <v>7.7285714285714278</v>
      </c>
      <c r="AC56" s="9">
        <f t="shared" si="16"/>
        <v>43</v>
      </c>
      <c r="AD56" s="10">
        <f t="shared" si="17"/>
        <v>3.0714285714285716</v>
      </c>
      <c r="AE56">
        <f>VLOOKUP(B56,Tổng!$B$7:$V$79,21,0)</f>
        <v>0</v>
      </c>
    </row>
    <row r="57" spans="1:32">
      <c r="A57" s="1" t="s">
        <v>201</v>
      </c>
      <c r="B57" s="1" t="s">
        <v>262</v>
      </c>
      <c r="C57" s="2" t="s">
        <v>263</v>
      </c>
      <c r="D57" s="2" t="s">
        <v>119</v>
      </c>
      <c r="E57" s="1" t="s">
        <v>264</v>
      </c>
      <c r="F57" s="53">
        <v>7.4</v>
      </c>
      <c r="G57" s="11" t="str">
        <f t="shared" si="0"/>
        <v>B</v>
      </c>
      <c r="H57" s="3" t="str">
        <f t="shared" si="1"/>
        <v>3,0</v>
      </c>
      <c r="I57" s="53">
        <v>7.4</v>
      </c>
      <c r="J57" s="11" t="str">
        <f t="shared" si="2"/>
        <v>B</v>
      </c>
      <c r="K57" s="3" t="str">
        <f t="shared" si="3"/>
        <v>3,0</v>
      </c>
      <c r="L57" s="53">
        <v>8.4</v>
      </c>
      <c r="M57" s="11" t="str">
        <f t="shared" si="4"/>
        <v>B+</v>
      </c>
      <c r="N57" s="3" t="str">
        <f t="shared" si="5"/>
        <v>3,5</v>
      </c>
      <c r="O57" s="53">
        <v>7.8</v>
      </c>
      <c r="P57" s="11" t="str">
        <f t="shared" si="6"/>
        <v>B</v>
      </c>
      <c r="Q57" s="3" t="str">
        <f t="shared" si="7"/>
        <v>3,0</v>
      </c>
      <c r="R57" s="53">
        <v>7.6</v>
      </c>
      <c r="S57" s="11" t="str">
        <f t="shared" si="8"/>
        <v>B</v>
      </c>
      <c r="T57" s="3" t="str">
        <f t="shared" si="9"/>
        <v>3,0</v>
      </c>
      <c r="U57" s="53">
        <v>7.5</v>
      </c>
      <c r="V57" s="11" t="str">
        <f t="shared" si="10"/>
        <v>B</v>
      </c>
      <c r="W57" s="3" t="str">
        <f t="shared" si="11"/>
        <v>3,0</v>
      </c>
      <c r="X57" s="53">
        <v>8</v>
      </c>
      <c r="Y57" s="11" t="str">
        <f t="shared" si="12"/>
        <v>B+</v>
      </c>
      <c r="Z57" s="3" t="str">
        <f t="shared" si="13"/>
        <v>3,5</v>
      </c>
      <c r="AA57" s="9">
        <f t="shared" si="14"/>
        <v>108.2</v>
      </c>
      <c r="AB57" s="10">
        <f t="shared" si="15"/>
        <v>7.7285714285714286</v>
      </c>
      <c r="AC57" s="9">
        <f t="shared" si="16"/>
        <v>44</v>
      </c>
      <c r="AD57" s="10">
        <f t="shared" si="17"/>
        <v>3.1428571428571428</v>
      </c>
      <c r="AE57" t="str">
        <f>VLOOKUP(B57,Tổng!$B$7:$V$79,21,0)</f>
        <v>Đợt 1</v>
      </c>
    </row>
    <row r="58" spans="1:32">
      <c r="A58" s="1" t="s">
        <v>206</v>
      </c>
      <c r="B58" s="1" t="s">
        <v>266</v>
      </c>
      <c r="C58" s="2" t="s">
        <v>267</v>
      </c>
      <c r="D58" s="2" t="s">
        <v>268</v>
      </c>
      <c r="E58" s="1" t="s">
        <v>269</v>
      </c>
      <c r="F58" s="53">
        <v>6.8</v>
      </c>
      <c r="G58" s="11" t="str">
        <f t="shared" si="0"/>
        <v>C+</v>
      </c>
      <c r="H58" s="3" t="str">
        <f t="shared" si="1"/>
        <v>2,5</v>
      </c>
      <c r="I58" s="53">
        <v>8.6</v>
      </c>
      <c r="J58" s="11" t="str">
        <f t="shared" si="2"/>
        <v>A</v>
      </c>
      <c r="K58" s="3" t="str">
        <f t="shared" si="3"/>
        <v>3,8</v>
      </c>
      <c r="L58" s="53">
        <v>8.4</v>
      </c>
      <c r="M58" s="11" t="str">
        <f t="shared" si="4"/>
        <v>B+</v>
      </c>
      <c r="N58" s="3" t="str">
        <f t="shared" si="5"/>
        <v>3,5</v>
      </c>
      <c r="O58" s="53">
        <v>8.4</v>
      </c>
      <c r="P58" s="11" t="str">
        <f t="shared" si="6"/>
        <v>B+</v>
      </c>
      <c r="Q58" s="3" t="str">
        <f t="shared" si="7"/>
        <v>3,5</v>
      </c>
      <c r="R58" s="53">
        <v>7.6</v>
      </c>
      <c r="S58" s="11" t="str">
        <f t="shared" si="8"/>
        <v>B</v>
      </c>
      <c r="T58" s="3" t="str">
        <f t="shared" si="9"/>
        <v>3,0</v>
      </c>
      <c r="U58" s="53">
        <v>8.1</v>
      </c>
      <c r="V58" s="11" t="str">
        <f t="shared" si="10"/>
        <v>B+</v>
      </c>
      <c r="W58" s="3" t="str">
        <f t="shared" si="11"/>
        <v>3,5</v>
      </c>
      <c r="X58" s="53">
        <v>8.5</v>
      </c>
      <c r="Y58" s="11" t="str">
        <f t="shared" si="12"/>
        <v>A</v>
      </c>
      <c r="Z58" s="3" t="str">
        <f t="shared" si="13"/>
        <v>3,8</v>
      </c>
      <c r="AA58" s="9">
        <f t="shared" si="14"/>
        <v>112.8</v>
      </c>
      <c r="AB58" s="10">
        <f t="shared" si="15"/>
        <v>8.0571428571428569</v>
      </c>
      <c r="AC58" s="9">
        <f t="shared" si="16"/>
        <v>47.2</v>
      </c>
      <c r="AD58" s="10">
        <f t="shared" si="17"/>
        <v>3.3714285714285714</v>
      </c>
      <c r="AE58" t="str">
        <f>VLOOKUP(B58,Tổng!$B$7:$V$79,21,0)</f>
        <v>Đợt 1</v>
      </c>
    </row>
    <row r="59" spans="1:32">
      <c r="A59" s="1" t="s">
        <v>211</v>
      </c>
      <c r="B59" s="1" t="s">
        <v>279</v>
      </c>
      <c r="C59" s="2" t="s">
        <v>280</v>
      </c>
      <c r="D59" s="2" t="s">
        <v>281</v>
      </c>
      <c r="E59" s="1" t="s">
        <v>282</v>
      </c>
      <c r="F59" s="53">
        <v>7.7</v>
      </c>
      <c r="G59" s="11" t="str">
        <f t="shared" si="0"/>
        <v>B</v>
      </c>
      <c r="H59" s="3" t="str">
        <f t="shared" si="1"/>
        <v>3,0</v>
      </c>
      <c r="I59" s="53">
        <v>8</v>
      </c>
      <c r="J59" s="11" t="str">
        <f t="shared" si="2"/>
        <v>B+</v>
      </c>
      <c r="K59" s="3" t="str">
        <f t="shared" si="3"/>
        <v>3,5</v>
      </c>
      <c r="L59" s="53">
        <v>7.8</v>
      </c>
      <c r="M59" s="11" t="str">
        <f t="shared" si="4"/>
        <v>B</v>
      </c>
      <c r="N59" s="3" t="str">
        <f t="shared" si="5"/>
        <v>3,0</v>
      </c>
      <c r="O59" s="53">
        <v>7.8</v>
      </c>
      <c r="P59" s="11" t="str">
        <f t="shared" si="6"/>
        <v>B</v>
      </c>
      <c r="Q59" s="3" t="str">
        <f t="shared" si="7"/>
        <v>3,0</v>
      </c>
      <c r="R59" s="53">
        <v>7.8</v>
      </c>
      <c r="S59" s="11" t="str">
        <f t="shared" si="8"/>
        <v>B</v>
      </c>
      <c r="T59" s="3" t="str">
        <f t="shared" si="9"/>
        <v>3,0</v>
      </c>
      <c r="U59" s="53">
        <v>7.2</v>
      </c>
      <c r="V59" s="11" t="str">
        <f t="shared" si="10"/>
        <v>B</v>
      </c>
      <c r="W59" s="3" t="str">
        <f t="shared" si="11"/>
        <v>3,0</v>
      </c>
      <c r="X59" s="53">
        <v>8</v>
      </c>
      <c r="Y59" s="11" t="str">
        <f t="shared" si="12"/>
        <v>B+</v>
      </c>
      <c r="Z59" s="3" t="str">
        <f t="shared" si="13"/>
        <v>3,5</v>
      </c>
      <c r="AA59" s="9">
        <f t="shared" si="14"/>
        <v>108.60000000000001</v>
      </c>
      <c r="AB59" s="10">
        <f t="shared" si="15"/>
        <v>7.757142857142858</v>
      </c>
      <c r="AC59" s="9">
        <f t="shared" si="16"/>
        <v>44</v>
      </c>
      <c r="AD59" s="10">
        <f t="shared" si="17"/>
        <v>3.1428571428571428</v>
      </c>
      <c r="AE59" t="str">
        <f>VLOOKUP(B59,Tổng!$B$7:$V$79,21,0)</f>
        <v>Đợt 1</v>
      </c>
    </row>
    <row r="60" spans="1:32">
      <c r="A60" s="1" t="s">
        <v>216</v>
      </c>
      <c r="B60" s="1" t="s">
        <v>283</v>
      </c>
      <c r="C60" s="2" t="s">
        <v>284</v>
      </c>
      <c r="D60" s="2" t="s">
        <v>14</v>
      </c>
      <c r="E60" s="1" t="s">
        <v>285</v>
      </c>
      <c r="F60" s="53">
        <v>7.8</v>
      </c>
      <c r="G60" s="11" t="str">
        <f t="shared" si="0"/>
        <v>B</v>
      </c>
      <c r="H60" s="3" t="str">
        <f t="shared" si="1"/>
        <v>3,0</v>
      </c>
      <c r="I60" s="53">
        <v>8.4</v>
      </c>
      <c r="J60" s="11" t="str">
        <f t="shared" si="2"/>
        <v>B+</v>
      </c>
      <c r="K60" s="3" t="str">
        <f t="shared" si="3"/>
        <v>3,5</v>
      </c>
      <c r="L60" s="53">
        <v>7.8</v>
      </c>
      <c r="M60" s="11" t="str">
        <f t="shared" si="4"/>
        <v>B</v>
      </c>
      <c r="N60" s="3" t="str">
        <f t="shared" si="5"/>
        <v>3,0</v>
      </c>
      <c r="O60" s="53">
        <v>8.4</v>
      </c>
      <c r="P60" s="11" t="str">
        <f t="shared" si="6"/>
        <v>B+</v>
      </c>
      <c r="Q60" s="3" t="str">
        <f t="shared" si="7"/>
        <v>3,5</v>
      </c>
      <c r="R60" s="53">
        <v>7.8</v>
      </c>
      <c r="S60" s="11" t="str">
        <f t="shared" si="8"/>
        <v>B</v>
      </c>
      <c r="T60" s="3" t="str">
        <f t="shared" si="9"/>
        <v>3,0</v>
      </c>
      <c r="U60" s="53">
        <v>8.1</v>
      </c>
      <c r="V60" s="11" t="str">
        <f t="shared" si="10"/>
        <v>B+</v>
      </c>
      <c r="W60" s="3" t="str">
        <f t="shared" si="11"/>
        <v>3,5</v>
      </c>
      <c r="X60" s="53">
        <v>8</v>
      </c>
      <c r="Y60" s="11" t="str">
        <f t="shared" si="12"/>
        <v>B+</v>
      </c>
      <c r="Z60" s="3" t="str">
        <f t="shared" si="13"/>
        <v>3,5</v>
      </c>
      <c r="AA60" s="9">
        <f t="shared" si="14"/>
        <v>112.6</v>
      </c>
      <c r="AB60" s="10">
        <f t="shared" si="15"/>
        <v>8.0428571428571427</v>
      </c>
      <c r="AC60" s="9">
        <f t="shared" si="16"/>
        <v>46</v>
      </c>
      <c r="AD60" s="10">
        <f t="shared" si="17"/>
        <v>3.2857142857142856</v>
      </c>
      <c r="AE60" t="str">
        <f>VLOOKUP(B60,Tổng!$B$7:$V$79,21,0)</f>
        <v>Đợt 1</v>
      </c>
    </row>
    <row r="61" spans="1:32">
      <c r="A61" s="1" t="s">
        <v>221</v>
      </c>
      <c r="B61" s="1" t="s">
        <v>286</v>
      </c>
      <c r="C61" s="2" t="s">
        <v>287</v>
      </c>
      <c r="D61" s="2" t="s">
        <v>14</v>
      </c>
      <c r="E61" s="1" t="s">
        <v>288</v>
      </c>
      <c r="F61" s="53">
        <v>7.2</v>
      </c>
      <c r="G61" s="11" t="str">
        <f t="shared" si="0"/>
        <v>B</v>
      </c>
      <c r="H61" s="3" t="str">
        <f t="shared" si="1"/>
        <v>3,0</v>
      </c>
      <c r="I61" s="53">
        <v>8.4</v>
      </c>
      <c r="J61" s="11" t="str">
        <f t="shared" si="2"/>
        <v>B+</v>
      </c>
      <c r="K61" s="3" t="str">
        <f t="shared" si="3"/>
        <v>3,5</v>
      </c>
      <c r="L61" s="53">
        <v>7.8</v>
      </c>
      <c r="M61" s="11" t="str">
        <f t="shared" si="4"/>
        <v>B</v>
      </c>
      <c r="N61" s="3" t="str">
        <f t="shared" si="5"/>
        <v>3,0</v>
      </c>
      <c r="O61" s="53">
        <v>7.8</v>
      </c>
      <c r="P61" s="11" t="str">
        <f t="shared" si="6"/>
        <v>B</v>
      </c>
      <c r="Q61" s="3" t="str">
        <f t="shared" si="7"/>
        <v>3,0</v>
      </c>
      <c r="R61" s="53">
        <v>8</v>
      </c>
      <c r="S61" s="11" t="str">
        <f t="shared" si="8"/>
        <v>B+</v>
      </c>
      <c r="T61" s="3" t="str">
        <f t="shared" si="9"/>
        <v>3,5</v>
      </c>
      <c r="U61" s="53">
        <v>7.5</v>
      </c>
      <c r="V61" s="11" t="str">
        <f t="shared" si="10"/>
        <v>B</v>
      </c>
      <c r="W61" s="3" t="str">
        <f t="shared" si="11"/>
        <v>3,0</v>
      </c>
      <c r="X61" s="53">
        <v>8.5</v>
      </c>
      <c r="Y61" s="11" t="str">
        <f t="shared" si="12"/>
        <v>A</v>
      </c>
      <c r="Z61" s="3" t="str">
        <f t="shared" si="13"/>
        <v>3,8</v>
      </c>
      <c r="AA61" s="9">
        <f t="shared" si="14"/>
        <v>110.4</v>
      </c>
      <c r="AB61" s="10">
        <f t="shared" si="15"/>
        <v>7.8857142857142861</v>
      </c>
      <c r="AC61" s="9">
        <f t="shared" si="16"/>
        <v>45.6</v>
      </c>
      <c r="AD61" s="10">
        <f t="shared" si="17"/>
        <v>3.2571428571428571</v>
      </c>
      <c r="AE61" t="str">
        <f>VLOOKUP(B61,Tổng!$B$7:$V$79,21,0)</f>
        <v>Đợt 1</v>
      </c>
    </row>
    <row r="62" spans="1:32">
      <c r="A62" s="1" t="s">
        <v>226</v>
      </c>
      <c r="B62" s="1" t="s">
        <v>289</v>
      </c>
      <c r="C62" s="2" t="s">
        <v>290</v>
      </c>
      <c r="D62" s="2" t="s">
        <v>256</v>
      </c>
      <c r="E62" s="1" t="s">
        <v>291</v>
      </c>
      <c r="F62" s="53">
        <v>7.2</v>
      </c>
      <c r="G62" s="11" t="str">
        <f t="shared" si="0"/>
        <v>B</v>
      </c>
      <c r="H62" s="3" t="str">
        <f t="shared" si="1"/>
        <v>3,0</v>
      </c>
      <c r="I62" s="53">
        <v>8</v>
      </c>
      <c r="J62" s="11" t="str">
        <f t="shared" si="2"/>
        <v>B+</v>
      </c>
      <c r="K62" s="3" t="str">
        <f t="shared" si="3"/>
        <v>3,5</v>
      </c>
      <c r="L62" s="53">
        <v>7.2</v>
      </c>
      <c r="M62" s="11" t="str">
        <f t="shared" si="4"/>
        <v>B</v>
      </c>
      <c r="N62" s="3" t="str">
        <f t="shared" si="5"/>
        <v>3,0</v>
      </c>
      <c r="O62" s="53">
        <v>7.2</v>
      </c>
      <c r="P62" s="11" t="str">
        <f t="shared" si="6"/>
        <v>B</v>
      </c>
      <c r="Q62" s="3" t="str">
        <f t="shared" si="7"/>
        <v>3,0</v>
      </c>
      <c r="R62" s="53">
        <v>9</v>
      </c>
      <c r="S62" s="11" t="str">
        <f t="shared" si="8"/>
        <v>A</v>
      </c>
      <c r="T62" s="3" t="str">
        <f t="shared" si="9"/>
        <v>3,8</v>
      </c>
      <c r="U62" s="53">
        <v>7.2</v>
      </c>
      <c r="V62" s="11" t="str">
        <f t="shared" si="10"/>
        <v>B</v>
      </c>
      <c r="W62" s="3" t="str">
        <f t="shared" si="11"/>
        <v>3,0</v>
      </c>
      <c r="X62" s="53">
        <v>8</v>
      </c>
      <c r="Y62" s="11" t="str">
        <f t="shared" si="12"/>
        <v>B+</v>
      </c>
      <c r="Z62" s="3" t="str">
        <f t="shared" si="13"/>
        <v>3,5</v>
      </c>
      <c r="AA62" s="9">
        <f t="shared" si="14"/>
        <v>107.6</v>
      </c>
      <c r="AB62" s="10">
        <f t="shared" si="15"/>
        <v>7.6857142857142851</v>
      </c>
      <c r="AC62" s="9">
        <f t="shared" si="16"/>
        <v>45.6</v>
      </c>
      <c r="AD62" s="10">
        <f t="shared" si="17"/>
        <v>3.2571428571428571</v>
      </c>
      <c r="AE62" t="str">
        <f>VLOOKUP(B62,Tổng!$B$7:$V$79,21,0)</f>
        <v>Đợt 1</v>
      </c>
    </row>
    <row r="63" spans="1:32">
      <c r="A63" s="1" t="s">
        <v>231</v>
      </c>
      <c r="B63" s="1" t="s">
        <v>292</v>
      </c>
      <c r="C63" s="2" t="s">
        <v>228</v>
      </c>
      <c r="D63" s="2" t="s">
        <v>256</v>
      </c>
      <c r="E63" s="1" t="s">
        <v>293</v>
      </c>
      <c r="F63" s="53">
        <v>7.8</v>
      </c>
      <c r="G63" s="11" t="str">
        <f t="shared" si="0"/>
        <v>B</v>
      </c>
      <c r="H63" s="3" t="str">
        <f t="shared" si="1"/>
        <v>3,0</v>
      </c>
      <c r="I63" s="53">
        <v>9</v>
      </c>
      <c r="J63" s="11" t="str">
        <f t="shared" si="2"/>
        <v>A</v>
      </c>
      <c r="K63" s="3" t="str">
        <f t="shared" si="3"/>
        <v>3,8</v>
      </c>
      <c r="L63" s="53">
        <v>8.4</v>
      </c>
      <c r="M63" s="11" t="str">
        <f t="shared" si="4"/>
        <v>B+</v>
      </c>
      <c r="N63" s="3" t="str">
        <f t="shared" si="5"/>
        <v>3,5</v>
      </c>
      <c r="O63" s="53">
        <v>8.4</v>
      </c>
      <c r="P63" s="11" t="str">
        <f t="shared" si="6"/>
        <v>B+</v>
      </c>
      <c r="Q63" s="3" t="str">
        <f t="shared" si="7"/>
        <v>3,5</v>
      </c>
      <c r="R63" s="53">
        <v>9.4</v>
      </c>
      <c r="S63" s="11" t="str">
        <f t="shared" si="8"/>
        <v>A</v>
      </c>
      <c r="T63" s="3" t="str">
        <f t="shared" si="9"/>
        <v>3,8</v>
      </c>
      <c r="U63" s="53">
        <v>7.5</v>
      </c>
      <c r="V63" s="11" t="str">
        <f t="shared" si="10"/>
        <v>B</v>
      </c>
      <c r="W63" s="3" t="str">
        <f t="shared" si="11"/>
        <v>3,0</v>
      </c>
      <c r="X63" s="53">
        <v>8.5</v>
      </c>
      <c r="Y63" s="11" t="str">
        <f t="shared" si="12"/>
        <v>A</v>
      </c>
      <c r="Z63" s="3" t="str">
        <f t="shared" si="13"/>
        <v>3,8</v>
      </c>
      <c r="AA63" s="9">
        <f t="shared" si="14"/>
        <v>118</v>
      </c>
      <c r="AB63" s="10">
        <f t="shared" si="15"/>
        <v>8.4285714285714288</v>
      </c>
      <c r="AC63" s="9">
        <f t="shared" si="16"/>
        <v>48.800000000000004</v>
      </c>
      <c r="AD63" s="10">
        <f t="shared" si="17"/>
        <v>3.4857142857142862</v>
      </c>
      <c r="AE63" t="str">
        <f>VLOOKUP(B63,Tổng!$B$7:$V$79,21,0)</f>
        <v>Đợt 1</v>
      </c>
    </row>
    <row r="64" spans="1:32">
      <c r="A64" s="1" t="s">
        <v>236</v>
      </c>
      <c r="B64" s="1" t="s">
        <v>294</v>
      </c>
      <c r="C64" s="2" t="s">
        <v>295</v>
      </c>
      <c r="D64" s="2" t="s">
        <v>296</v>
      </c>
      <c r="E64" s="1" t="s">
        <v>297</v>
      </c>
      <c r="F64" s="53">
        <v>7.9</v>
      </c>
      <c r="G64" s="11" t="str">
        <f t="shared" si="0"/>
        <v>B</v>
      </c>
      <c r="H64" s="3" t="str">
        <f t="shared" si="1"/>
        <v>3,0</v>
      </c>
      <c r="I64" s="53">
        <v>9.4</v>
      </c>
      <c r="J64" s="11" t="str">
        <f t="shared" si="2"/>
        <v>A</v>
      </c>
      <c r="K64" s="3" t="str">
        <f t="shared" si="3"/>
        <v>3,8</v>
      </c>
      <c r="L64" s="53">
        <v>8.8000000000000007</v>
      </c>
      <c r="M64" s="11" t="str">
        <f t="shared" si="4"/>
        <v>A</v>
      </c>
      <c r="N64" s="3" t="str">
        <f t="shared" si="5"/>
        <v>3,8</v>
      </c>
      <c r="O64" s="53">
        <v>8.8000000000000007</v>
      </c>
      <c r="P64" s="11" t="str">
        <f t="shared" si="6"/>
        <v>A</v>
      </c>
      <c r="Q64" s="3" t="str">
        <f t="shared" si="7"/>
        <v>3,8</v>
      </c>
      <c r="R64" s="53">
        <v>9.4</v>
      </c>
      <c r="S64" s="11" t="str">
        <f t="shared" si="8"/>
        <v>A</v>
      </c>
      <c r="T64" s="3" t="str">
        <f t="shared" si="9"/>
        <v>3,8</v>
      </c>
      <c r="U64" s="53">
        <v>7.5</v>
      </c>
      <c r="V64" s="11" t="str">
        <f t="shared" si="10"/>
        <v>B</v>
      </c>
      <c r="W64" s="3" t="str">
        <f t="shared" si="11"/>
        <v>3,0</v>
      </c>
      <c r="X64" s="53">
        <v>8.5</v>
      </c>
      <c r="Y64" s="11" t="str">
        <f t="shared" si="12"/>
        <v>A</v>
      </c>
      <c r="Z64" s="3" t="str">
        <f t="shared" si="13"/>
        <v>3,8</v>
      </c>
      <c r="AA64" s="9">
        <f t="shared" si="14"/>
        <v>120.60000000000001</v>
      </c>
      <c r="AB64" s="10">
        <f t="shared" si="15"/>
        <v>8.6142857142857157</v>
      </c>
      <c r="AC64" s="9">
        <f t="shared" si="16"/>
        <v>50</v>
      </c>
      <c r="AD64" s="10">
        <f t="shared" si="17"/>
        <v>3.5714285714285716</v>
      </c>
      <c r="AE64" t="str">
        <f>VLOOKUP(B64,Tổng!$B$7:$V$79,21,0)</f>
        <v>Đợt 1</v>
      </c>
    </row>
    <row r="65" spans="1:31">
      <c r="A65" s="1" t="s">
        <v>237</v>
      </c>
      <c r="B65" s="1" t="s">
        <v>298</v>
      </c>
      <c r="C65" s="2" t="s">
        <v>299</v>
      </c>
      <c r="D65" s="2" t="s">
        <v>22</v>
      </c>
      <c r="E65" s="1" t="s">
        <v>300</v>
      </c>
      <c r="F65" s="53">
        <v>6.5</v>
      </c>
      <c r="G65" s="11" t="str">
        <f t="shared" si="0"/>
        <v>C+</v>
      </c>
      <c r="H65" s="3" t="str">
        <f t="shared" si="1"/>
        <v>2,5</v>
      </c>
      <c r="I65" s="53">
        <v>8.6</v>
      </c>
      <c r="J65" s="11" t="str">
        <f t="shared" si="2"/>
        <v>A</v>
      </c>
      <c r="K65" s="3" t="str">
        <f t="shared" si="3"/>
        <v>3,8</v>
      </c>
      <c r="L65" s="53">
        <v>7.8</v>
      </c>
      <c r="M65" s="11" t="str">
        <f t="shared" si="4"/>
        <v>B</v>
      </c>
      <c r="N65" s="3" t="str">
        <f t="shared" si="5"/>
        <v>3,0</v>
      </c>
      <c r="O65" s="53">
        <v>7.2</v>
      </c>
      <c r="P65" s="11" t="str">
        <f t="shared" si="6"/>
        <v>B</v>
      </c>
      <c r="Q65" s="3" t="str">
        <f t="shared" si="7"/>
        <v>3,0</v>
      </c>
      <c r="R65" s="53">
        <v>7</v>
      </c>
      <c r="S65" s="11" t="str">
        <f t="shared" si="8"/>
        <v>B</v>
      </c>
      <c r="T65" s="3" t="str">
        <f t="shared" si="9"/>
        <v>3,0</v>
      </c>
      <c r="U65" s="53">
        <v>7.2</v>
      </c>
      <c r="V65" s="11" t="str">
        <f t="shared" si="10"/>
        <v>B</v>
      </c>
      <c r="W65" s="3" t="str">
        <f t="shared" si="11"/>
        <v>3,0</v>
      </c>
      <c r="X65" s="53">
        <v>8</v>
      </c>
      <c r="Y65" s="11" t="str">
        <f t="shared" si="12"/>
        <v>B+</v>
      </c>
      <c r="Z65" s="3" t="str">
        <f t="shared" si="13"/>
        <v>3,5</v>
      </c>
      <c r="AA65" s="9">
        <f t="shared" si="14"/>
        <v>104.6</v>
      </c>
      <c r="AB65" s="10">
        <f t="shared" si="15"/>
        <v>7.4714285714285706</v>
      </c>
      <c r="AC65" s="9">
        <f t="shared" si="16"/>
        <v>43.6</v>
      </c>
      <c r="AD65" s="10">
        <f t="shared" si="17"/>
        <v>3.1142857142857143</v>
      </c>
      <c r="AE65" t="str">
        <f>VLOOKUP(B65,Tổng!$B$7:$V$79,21,0)</f>
        <v>Đợt 1</v>
      </c>
    </row>
    <row r="66" spans="1:31">
      <c r="A66" s="1" t="s">
        <v>242</v>
      </c>
      <c r="B66" s="1" t="s">
        <v>301</v>
      </c>
      <c r="C66" s="2" t="s">
        <v>302</v>
      </c>
      <c r="D66" s="2" t="s">
        <v>42</v>
      </c>
      <c r="E66" s="1" t="s">
        <v>303</v>
      </c>
      <c r="F66" s="53">
        <v>7.2</v>
      </c>
      <c r="G66" s="11" t="str">
        <f t="shared" si="0"/>
        <v>B</v>
      </c>
      <c r="H66" s="3" t="str">
        <f t="shared" si="1"/>
        <v>3,0</v>
      </c>
      <c r="I66" s="53">
        <v>7.4</v>
      </c>
      <c r="J66" s="11" t="str">
        <f t="shared" si="2"/>
        <v>B</v>
      </c>
      <c r="K66" s="3" t="str">
        <f t="shared" si="3"/>
        <v>3,0</v>
      </c>
      <c r="L66" s="53">
        <v>7.2</v>
      </c>
      <c r="M66" s="11" t="str">
        <f t="shared" si="4"/>
        <v>B</v>
      </c>
      <c r="N66" s="3" t="str">
        <f t="shared" si="5"/>
        <v>3,0</v>
      </c>
      <c r="O66" s="53">
        <v>7.2</v>
      </c>
      <c r="P66" s="11" t="str">
        <f t="shared" si="6"/>
        <v>B</v>
      </c>
      <c r="Q66" s="3" t="str">
        <f t="shared" si="7"/>
        <v>3,0</v>
      </c>
      <c r="R66" s="53">
        <v>8.1999999999999993</v>
      </c>
      <c r="S66" s="11" t="str">
        <f t="shared" si="8"/>
        <v>B+</v>
      </c>
      <c r="T66" s="3" t="str">
        <f t="shared" si="9"/>
        <v>3,5</v>
      </c>
      <c r="U66" s="53">
        <v>7.2</v>
      </c>
      <c r="V66" s="11" t="str">
        <f t="shared" si="10"/>
        <v>B</v>
      </c>
      <c r="W66" s="3" t="str">
        <f t="shared" si="11"/>
        <v>3,0</v>
      </c>
      <c r="X66" s="53">
        <v>8</v>
      </c>
      <c r="Y66" s="11" t="str">
        <f t="shared" si="12"/>
        <v>B+</v>
      </c>
      <c r="Z66" s="3" t="str">
        <f t="shared" si="13"/>
        <v>3,5</v>
      </c>
      <c r="AA66" s="9">
        <f t="shared" si="14"/>
        <v>104.80000000000001</v>
      </c>
      <c r="AB66" s="10">
        <f t="shared" si="15"/>
        <v>7.4857142857142867</v>
      </c>
      <c r="AC66" s="9">
        <f t="shared" si="16"/>
        <v>44</v>
      </c>
      <c r="AD66" s="10">
        <f t="shared" si="17"/>
        <v>3.1428571428571428</v>
      </c>
      <c r="AE66" t="str">
        <f>VLOOKUP(B66,Tổng!$B$7:$V$79,21,0)</f>
        <v>Đợt 1</v>
      </c>
    </row>
    <row r="67" spans="1:31">
      <c r="A67" s="1" t="s">
        <v>243</v>
      </c>
      <c r="B67" s="1" t="s">
        <v>304</v>
      </c>
      <c r="C67" s="2" t="s">
        <v>305</v>
      </c>
      <c r="D67" s="2" t="s">
        <v>42</v>
      </c>
      <c r="E67" s="1" t="s">
        <v>306</v>
      </c>
      <c r="F67" s="53">
        <v>7.7</v>
      </c>
      <c r="G67" s="11" t="str">
        <f t="shared" si="0"/>
        <v>B</v>
      </c>
      <c r="H67" s="3" t="str">
        <f t="shared" si="1"/>
        <v>3,0</v>
      </c>
      <c r="I67" s="53">
        <v>8.4</v>
      </c>
      <c r="J67" s="11" t="str">
        <f t="shared" si="2"/>
        <v>B+</v>
      </c>
      <c r="K67" s="3" t="str">
        <f t="shared" si="3"/>
        <v>3,5</v>
      </c>
      <c r="L67" s="53">
        <v>7.8</v>
      </c>
      <c r="M67" s="11" t="str">
        <f t="shared" si="4"/>
        <v>B</v>
      </c>
      <c r="N67" s="3" t="str">
        <f t="shared" si="5"/>
        <v>3,0</v>
      </c>
      <c r="O67" s="53">
        <v>8.4</v>
      </c>
      <c r="P67" s="11" t="str">
        <f t="shared" si="6"/>
        <v>B+</v>
      </c>
      <c r="Q67" s="3" t="str">
        <f t="shared" si="7"/>
        <v>3,5</v>
      </c>
      <c r="R67" s="53">
        <v>8.4</v>
      </c>
      <c r="S67" s="11" t="str">
        <f t="shared" si="8"/>
        <v>B+</v>
      </c>
      <c r="T67" s="3" t="str">
        <f t="shared" si="9"/>
        <v>3,5</v>
      </c>
      <c r="U67" s="53">
        <v>7.2</v>
      </c>
      <c r="V67" s="11" t="str">
        <f t="shared" si="10"/>
        <v>B</v>
      </c>
      <c r="W67" s="3" t="str">
        <f t="shared" si="11"/>
        <v>3,0</v>
      </c>
      <c r="X67" s="53">
        <v>8.5</v>
      </c>
      <c r="Y67" s="11" t="str">
        <f t="shared" si="12"/>
        <v>A</v>
      </c>
      <c r="Z67" s="3" t="str">
        <f t="shared" si="13"/>
        <v>3,8</v>
      </c>
      <c r="AA67" s="9">
        <f t="shared" si="14"/>
        <v>112.80000000000001</v>
      </c>
      <c r="AB67" s="10">
        <f t="shared" si="15"/>
        <v>8.0571428571428587</v>
      </c>
      <c r="AC67" s="9">
        <f t="shared" si="16"/>
        <v>46.6</v>
      </c>
      <c r="AD67" s="10">
        <f t="shared" si="17"/>
        <v>3.3285714285714287</v>
      </c>
      <c r="AE67" t="str">
        <f>VLOOKUP(B67,Tổng!$B$7:$V$79,21,0)</f>
        <v>Đợt 1</v>
      </c>
    </row>
    <row r="68" spans="1:31">
      <c r="A68" s="1" t="s">
        <v>248</v>
      </c>
      <c r="B68" s="1" t="s">
        <v>307</v>
      </c>
      <c r="C68" s="2" t="s">
        <v>308</v>
      </c>
      <c r="D68" s="2" t="s">
        <v>42</v>
      </c>
      <c r="E68" s="1" t="s">
        <v>309</v>
      </c>
      <c r="F68" s="53">
        <v>6.9</v>
      </c>
      <c r="G68" s="11" t="str">
        <f t="shared" si="0"/>
        <v>C+</v>
      </c>
      <c r="H68" s="3" t="str">
        <f t="shared" si="1"/>
        <v>2,5</v>
      </c>
      <c r="I68" s="53">
        <v>5.4</v>
      </c>
      <c r="J68" s="11" t="str">
        <f t="shared" si="2"/>
        <v>D+</v>
      </c>
      <c r="K68" s="3" t="str">
        <f t="shared" si="3"/>
        <v>1,5</v>
      </c>
      <c r="L68" s="53">
        <v>8.4</v>
      </c>
      <c r="M68" s="11" t="str">
        <f t="shared" si="4"/>
        <v>B+</v>
      </c>
      <c r="N68" s="3" t="str">
        <f t="shared" si="5"/>
        <v>3,5</v>
      </c>
      <c r="O68" s="53">
        <v>8.4</v>
      </c>
      <c r="P68" s="11" t="str">
        <f t="shared" si="6"/>
        <v>B+</v>
      </c>
      <c r="Q68" s="3" t="str">
        <f t="shared" si="7"/>
        <v>3,5</v>
      </c>
      <c r="R68" s="53">
        <v>6.2</v>
      </c>
      <c r="S68" s="11" t="str">
        <f t="shared" si="8"/>
        <v>C</v>
      </c>
      <c r="T68" s="3" t="str">
        <f t="shared" si="9"/>
        <v>2,0</v>
      </c>
      <c r="U68" s="53">
        <v>7.5</v>
      </c>
      <c r="V68" s="11" t="str">
        <f t="shared" si="10"/>
        <v>B</v>
      </c>
      <c r="W68" s="3" t="str">
        <f t="shared" si="11"/>
        <v>3,0</v>
      </c>
      <c r="X68" s="53">
        <v>8</v>
      </c>
      <c r="Y68" s="11" t="str">
        <f t="shared" si="12"/>
        <v>B+</v>
      </c>
      <c r="Z68" s="3" t="str">
        <f t="shared" si="13"/>
        <v>3,5</v>
      </c>
      <c r="AA68" s="9">
        <f t="shared" si="14"/>
        <v>101.60000000000001</v>
      </c>
      <c r="AB68" s="10">
        <f t="shared" si="15"/>
        <v>7.257142857142858</v>
      </c>
      <c r="AC68" s="9">
        <f t="shared" si="16"/>
        <v>39</v>
      </c>
      <c r="AD68" s="10">
        <f t="shared" si="17"/>
        <v>2.7857142857142856</v>
      </c>
      <c r="AE68">
        <f>VLOOKUP(B68,Tổng!$B$7:$V$79,21,0)</f>
        <v>0</v>
      </c>
    </row>
    <row r="69" spans="1:31">
      <c r="A69" s="1" t="s">
        <v>252</v>
      </c>
      <c r="B69" s="1" t="s">
        <v>310</v>
      </c>
      <c r="C69" s="2" t="s">
        <v>147</v>
      </c>
      <c r="D69" s="2" t="s">
        <v>311</v>
      </c>
      <c r="E69" s="1" t="s">
        <v>312</v>
      </c>
      <c r="F69" s="53">
        <v>6.9</v>
      </c>
      <c r="G69" s="11" t="str">
        <f t="shared" si="0"/>
        <v>C+</v>
      </c>
      <c r="H69" s="3" t="str">
        <f t="shared" si="1"/>
        <v>2,5</v>
      </c>
      <c r="I69" s="53">
        <v>5.4</v>
      </c>
      <c r="J69" s="11" t="str">
        <f t="shared" si="2"/>
        <v>D+</v>
      </c>
      <c r="K69" s="3" t="str">
        <f t="shared" si="3"/>
        <v>1,5</v>
      </c>
      <c r="L69" s="53">
        <v>7.8</v>
      </c>
      <c r="M69" s="11" t="str">
        <f t="shared" si="4"/>
        <v>B</v>
      </c>
      <c r="N69" s="3" t="str">
        <f t="shared" si="5"/>
        <v>3,0</v>
      </c>
      <c r="O69" s="53">
        <v>7.8</v>
      </c>
      <c r="P69" s="11" t="str">
        <f t="shared" si="6"/>
        <v>B</v>
      </c>
      <c r="Q69" s="3" t="str">
        <f t="shared" si="7"/>
        <v>3,0</v>
      </c>
      <c r="R69" s="53">
        <v>6.2</v>
      </c>
      <c r="S69" s="11" t="str">
        <f t="shared" si="8"/>
        <v>C</v>
      </c>
      <c r="T69" s="3" t="str">
        <f t="shared" si="9"/>
        <v>2,0</v>
      </c>
      <c r="U69" s="53">
        <v>6.9</v>
      </c>
      <c r="V69" s="11" t="str">
        <f t="shared" si="10"/>
        <v>C+</v>
      </c>
      <c r="W69" s="3" t="str">
        <f t="shared" si="11"/>
        <v>2,5</v>
      </c>
      <c r="X69" s="53">
        <v>8</v>
      </c>
      <c r="Y69" s="11" t="str">
        <f t="shared" si="12"/>
        <v>B+</v>
      </c>
      <c r="Z69" s="3" t="str">
        <f t="shared" si="13"/>
        <v>3,5</v>
      </c>
      <c r="AA69" s="9">
        <f t="shared" si="14"/>
        <v>98</v>
      </c>
      <c r="AB69" s="10">
        <f t="shared" si="15"/>
        <v>7</v>
      </c>
      <c r="AC69" s="9">
        <f t="shared" si="16"/>
        <v>36</v>
      </c>
      <c r="AD69" s="10">
        <f t="shared" si="17"/>
        <v>2.5714285714285716</v>
      </c>
      <c r="AE69">
        <f>VLOOKUP(B69,Tổng!$B$7:$V$79,21,0)</f>
        <v>0</v>
      </c>
    </row>
    <row r="70" spans="1:31">
      <c r="A70" s="1" t="s">
        <v>253</v>
      </c>
      <c r="B70" s="1" t="s">
        <v>313</v>
      </c>
      <c r="C70" s="2" t="s">
        <v>276</v>
      </c>
      <c r="D70" s="2" t="s">
        <v>98</v>
      </c>
      <c r="E70" s="1" t="s">
        <v>314</v>
      </c>
      <c r="F70" s="53">
        <v>6.9</v>
      </c>
      <c r="G70" s="11" t="str">
        <f t="shared" si="0"/>
        <v>C+</v>
      </c>
      <c r="H70" s="3" t="str">
        <f t="shared" si="1"/>
        <v>2,5</v>
      </c>
      <c r="I70" s="53">
        <v>8.8000000000000007</v>
      </c>
      <c r="J70" s="11" t="str">
        <f t="shared" si="2"/>
        <v>A</v>
      </c>
      <c r="K70" s="3" t="str">
        <f t="shared" si="3"/>
        <v>3,8</v>
      </c>
      <c r="L70" s="53">
        <v>8.4</v>
      </c>
      <c r="M70" s="11" t="str">
        <f t="shared" si="4"/>
        <v>B+</v>
      </c>
      <c r="N70" s="3" t="str">
        <f t="shared" si="5"/>
        <v>3,5</v>
      </c>
      <c r="O70" s="53">
        <v>7.8</v>
      </c>
      <c r="P70" s="11" t="str">
        <f t="shared" si="6"/>
        <v>B</v>
      </c>
      <c r="Q70" s="3" t="str">
        <f t="shared" si="7"/>
        <v>3,0</v>
      </c>
      <c r="R70" s="53">
        <v>8.4</v>
      </c>
      <c r="S70" s="11" t="str">
        <f t="shared" si="8"/>
        <v>B+</v>
      </c>
      <c r="T70" s="3" t="str">
        <f t="shared" si="9"/>
        <v>3,5</v>
      </c>
      <c r="U70" s="53">
        <v>7.5</v>
      </c>
      <c r="V70" s="11" t="str">
        <f t="shared" si="10"/>
        <v>B</v>
      </c>
      <c r="W70" s="3" t="str">
        <f t="shared" si="11"/>
        <v>3,0</v>
      </c>
      <c r="X70" s="53">
        <v>8</v>
      </c>
      <c r="Y70" s="11" t="str">
        <f t="shared" si="12"/>
        <v>B+</v>
      </c>
      <c r="Z70" s="3" t="str">
        <f t="shared" si="13"/>
        <v>3,5</v>
      </c>
      <c r="AA70" s="9">
        <f t="shared" si="14"/>
        <v>111.60000000000001</v>
      </c>
      <c r="AB70" s="10">
        <f t="shared" si="15"/>
        <v>7.9714285714285724</v>
      </c>
      <c r="AC70" s="9">
        <f t="shared" si="16"/>
        <v>45.6</v>
      </c>
      <c r="AD70" s="10">
        <f t="shared" si="17"/>
        <v>3.2571428571428571</v>
      </c>
      <c r="AE70" t="str">
        <f>VLOOKUP(B70,Tổng!$B$7:$V$79,21,0)</f>
        <v>Đợt 1</v>
      </c>
    </row>
    <row r="71" spans="1:31">
      <c r="A71" s="1" t="s">
        <v>258</v>
      </c>
      <c r="B71" s="1" t="s">
        <v>315</v>
      </c>
      <c r="C71" s="2" t="s">
        <v>316</v>
      </c>
      <c r="D71" s="2" t="s">
        <v>317</v>
      </c>
      <c r="E71" s="1" t="s">
        <v>318</v>
      </c>
      <c r="F71" s="53">
        <v>7.6</v>
      </c>
      <c r="G71" s="11" t="str">
        <f t="shared" si="0"/>
        <v>B</v>
      </c>
      <c r="H71" s="3" t="str">
        <f t="shared" si="1"/>
        <v>3,0</v>
      </c>
      <c r="I71" s="53">
        <v>8.4</v>
      </c>
      <c r="J71" s="11" t="str">
        <f t="shared" si="2"/>
        <v>B+</v>
      </c>
      <c r="K71" s="3" t="str">
        <f t="shared" si="3"/>
        <v>3,5</v>
      </c>
      <c r="L71" s="53">
        <v>8.4</v>
      </c>
      <c r="M71" s="11" t="str">
        <f t="shared" si="4"/>
        <v>B+</v>
      </c>
      <c r="N71" s="3" t="str">
        <f t="shared" si="5"/>
        <v>3,5</v>
      </c>
      <c r="O71" s="53">
        <v>7.8</v>
      </c>
      <c r="P71" s="11" t="str">
        <f t="shared" si="6"/>
        <v>B</v>
      </c>
      <c r="Q71" s="3" t="str">
        <f t="shared" si="7"/>
        <v>3,0</v>
      </c>
      <c r="R71" s="53">
        <v>9.4</v>
      </c>
      <c r="S71" s="11" t="str">
        <f t="shared" si="8"/>
        <v>A</v>
      </c>
      <c r="T71" s="3" t="str">
        <f t="shared" si="9"/>
        <v>3,8</v>
      </c>
      <c r="U71" s="53">
        <v>7.5</v>
      </c>
      <c r="V71" s="11" t="str">
        <f t="shared" si="10"/>
        <v>B</v>
      </c>
      <c r="W71" s="3" t="str">
        <f t="shared" si="11"/>
        <v>3,0</v>
      </c>
      <c r="X71" s="53">
        <v>9</v>
      </c>
      <c r="Y71" s="11" t="str">
        <f t="shared" si="12"/>
        <v>A</v>
      </c>
      <c r="Z71" s="3" t="str">
        <f t="shared" si="13"/>
        <v>3,8</v>
      </c>
      <c r="AA71" s="9">
        <f t="shared" si="14"/>
        <v>116.19999999999999</v>
      </c>
      <c r="AB71" s="10">
        <f t="shared" si="15"/>
        <v>8.2999999999999989</v>
      </c>
      <c r="AC71" s="9">
        <f t="shared" si="16"/>
        <v>47.2</v>
      </c>
      <c r="AD71" s="10">
        <f t="shared" si="17"/>
        <v>3.3714285714285714</v>
      </c>
      <c r="AE71" t="str">
        <f>VLOOKUP(B71,Tổng!$B$7:$V$79,21,0)</f>
        <v>Đợt 1</v>
      </c>
    </row>
    <row r="72" spans="1:31">
      <c r="A72" s="1" t="s">
        <v>259</v>
      </c>
      <c r="B72" s="1" t="s">
        <v>319</v>
      </c>
      <c r="C72" s="2" t="s">
        <v>320</v>
      </c>
      <c r="D72" s="2" t="s">
        <v>317</v>
      </c>
      <c r="E72" s="1" t="s">
        <v>321</v>
      </c>
      <c r="F72" s="53">
        <v>7</v>
      </c>
      <c r="G72" s="11" t="str">
        <f t="shared" si="0"/>
        <v>B</v>
      </c>
      <c r="H72" s="3" t="str">
        <f t="shared" si="1"/>
        <v>3,0</v>
      </c>
      <c r="I72" s="53">
        <v>9.4</v>
      </c>
      <c r="J72" s="11" t="str">
        <f t="shared" si="2"/>
        <v>A</v>
      </c>
      <c r="K72" s="3" t="str">
        <f t="shared" si="3"/>
        <v>3,8</v>
      </c>
      <c r="L72" s="53">
        <v>9.4</v>
      </c>
      <c r="M72" s="11" t="str">
        <f t="shared" si="4"/>
        <v>A</v>
      </c>
      <c r="N72" s="3" t="str">
        <f t="shared" si="5"/>
        <v>3,8</v>
      </c>
      <c r="O72" s="53">
        <v>8.8000000000000007</v>
      </c>
      <c r="P72" s="11" t="str">
        <f t="shared" si="6"/>
        <v>A</v>
      </c>
      <c r="Q72" s="3" t="str">
        <f t="shared" si="7"/>
        <v>3,8</v>
      </c>
      <c r="R72" s="53">
        <v>9.4</v>
      </c>
      <c r="S72" s="11" t="str">
        <f t="shared" si="8"/>
        <v>A</v>
      </c>
      <c r="T72" s="3" t="str">
        <f t="shared" si="9"/>
        <v>3,8</v>
      </c>
      <c r="U72" s="53">
        <v>7.2</v>
      </c>
      <c r="V72" s="11" t="str">
        <f t="shared" si="10"/>
        <v>B</v>
      </c>
      <c r="W72" s="3" t="str">
        <f t="shared" si="11"/>
        <v>3,0</v>
      </c>
      <c r="X72" s="53">
        <v>8.5</v>
      </c>
      <c r="Y72" s="11" t="str">
        <f t="shared" si="12"/>
        <v>A</v>
      </c>
      <c r="Z72" s="3" t="str">
        <f t="shared" si="13"/>
        <v>3,8</v>
      </c>
      <c r="AA72" s="9">
        <f t="shared" si="14"/>
        <v>119.39999999999999</v>
      </c>
      <c r="AB72" s="10">
        <f t="shared" si="15"/>
        <v>8.5285714285714285</v>
      </c>
      <c r="AC72" s="9">
        <f t="shared" si="16"/>
        <v>50</v>
      </c>
      <c r="AD72" s="10">
        <f t="shared" si="17"/>
        <v>3.5714285714285716</v>
      </c>
      <c r="AE72" t="str">
        <f>VLOOKUP(B72,Tổng!$B$7:$V$79,21,0)</f>
        <v>Đợt 1</v>
      </c>
    </row>
    <row r="73" spans="1:31">
      <c r="A73" s="1" t="s">
        <v>260</v>
      </c>
      <c r="B73" s="1" t="s">
        <v>322</v>
      </c>
      <c r="C73" s="2" t="s">
        <v>323</v>
      </c>
      <c r="D73" s="2" t="s">
        <v>324</v>
      </c>
      <c r="E73" s="1" t="s">
        <v>325</v>
      </c>
      <c r="F73" s="53">
        <v>6.6</v>
      </c>
      <c r="G73" s="11" t="str">
        <f t="shared" si="0"/>
        <v>C+</v>
      </c>
      <c r="H73" s="3" t="str">
        <f t="shared" si="1"/>
        <v>2,5</v>
      </c>
      <c r="I73" s="53">
        <v>8.8000000000000007</v>
      </c>
      <c r="J73" s="11" t="str">
        <f t="shared" si="2"/>
        <v>A</v>
      </c>
      <c r="K73" s="3" t="str">
        <f t="shared" si="3"/>
        <v>3,8</v>
      </c>
      <c r="L73" s="53">
        <v>8.4</v>
      </c>
      <c r="M73" s="11" t="str">
        <f t="shared" si="4"/>
        <v>B+</v>
      </c>
      <c r="N73" s="3" t="str">
        <f t="shared" si="5"/>
        <v>3,5</v>
      </c>
      <c r="O73" s="53">
        <v>8.4</v>
      </c>
      <c r="P73" s="11" t="str">
        <f t="shared" si="6"/>
        <v>B+</v>
      </c>
      <c r="Q73" s="3" t="str">
        <f t="shared" si="7"/>
        <v>3,5</v>
      </c>
      <c r="R73" s="53">
        <v>9.4</v>
      </c>
      <c r="S73" s="11" t="str">
        <f t="shared" si="8"/>
        <v>A</v>
      </c>
      <c r="T73" s="3" t="str">
        <f t="shared" si="9"/>
        <v>3,8</v>
      </c>
      <c r="U73" s="53">
        <v>7.8</v>
      </c>
      <c r="V73" s="11" t="str">
        <f t="shared" si="10"/>
        <v>B</v>
      </c>
      <c r="W73" s="3" t="str">
        <f t="shared" si="11"/>
        <v>3,0</v>
      </c>
      <c r="X73" s="53">
        <v>8.5</v>
      </c>
      <c r="Y73" s="11" t="str">
        <f t="shared" si="12"/>
        <v>A</v>
      </c>
      <c r="Z73" s="3" t="str">
        <f t="shared" si="13"/>
        <v>3,8</v>
      </c>
      <c r="AA73" s="9">
        <f t="shared" si="14"/>
        <v>115.8</v>
      </c>
      <c r="AB73" s="10">
        <f t="shared" si="15"/>
        <v>8.2714285714285705</v>
      </c>
      <c r="AC73" s="9">
        <f t="shared" si="16"/>
        <v>47.800000000000004</v>
      </c>
      <c r="AD73" s="10">
        <f t="shared" si="17"/>
        <v>3.4142857142857146</v>
      </c>
      <c r="AE73" t="str">
        <f>VLOOKUP(B73,Tổng!$B$7:$V$79,21,0)</f>
        <v>Đợt 1</v>
      </c>
    </row>
    <row r="74" spans="1:31">
      <c r="A74" s="1" t="s">
        <v>261</v>
      </c>
      <c r="B74" s="1" t="s">
        <v>326</v>
      </c>
      <c r="C74" s="2" t="s">
        <v>327</v>
      </c>
      <c r="D74" s="2" t="s">
        <v>328</v>
      </c>
      <c r="E74" s="1" t="s">
        <v>329</v>
      </c>
      <c r="F74" s="53">
        <v>7.8</v>
      </c>
      <c r="G74" s="11" t="str">
        <f t="shared" ref="G74:G81" si="18">IF(F74&gt;=9.5,"A+",IF(F74&gt;=8.5,"A",IF(F74&gt;=8,"B+",IF(F74&gt;=7,"B",IF(F74&gt;=6.5,"C+",IF(F74&gt;=5.5,"C",IF(F74&gt;=5,"D+",IF(F74&gt;=4,"D",IF(F74&lt;4,"F")))))))))</f>
        <v>B</v>
      </c>
      <c r="H74" s="3" t="str">
        <f t="shared" ref="H74:H81" si="19">IF(G74="A+","4,0",IF(G74="A","3,8",IF(G74="B+","3,5",IF(G74="B","3,0",IF(G74="C+","2,5",IF(G74="C","2,0",IF(G74="D+","1,5",IF(G74="D","1,0","0,0"))))))))</f>
        <v>3,0</v>
      </c>
      <c r="I74" s="53">
        <v>8</v>
      </c>
      <c r="J74" s="11" t="str">
        <f t="shared" ref="J74:J81" si="20">IF(I74&gt;=9.5,"A+",IF(I74&gt;=8.5,"A",IF(I74&gt;=8,"B+",IF(I74&gt;=7,"B",IF(I74&gt;=6.5,"C+",IF(I74&gt;=5.5,"C",IF(I74&gt;=5,"D+",IF(I74&gt;=4,"D",IF(I74&lt;4,"F")))))))))</f>
        <v>B+</v>
      </c>
      <c r="K74" s="3" t="str">
        <f t="shared" ref="K74:K81" si="21">IF(J74="A+","4,0",IF(J74="A","3,8",IF(J74="B+","3,5",IF(J74="B","3,0",IF(J74="C+","2,5",IF(J74="C","2,0",IF(J74="D+","1,5",IF(J74="D","1,0","0,0"))))))))</f>
        <v>3,5</v>
      </c>
      <c r="L74" s="53">
        <v>8.4</v>
      </c>
      <c r="M74" s="11" t="str">
        <f t="shared" ref="M74:M81" si="22">IF(L74&gt;=9.5,"A+",IF(L74&gt;=8.5,"A",IF(L74&gt;=8,"B+",IF(L74&gt;=7,"B",IF(L74&gt;=6.5,"C+",IF(L74&gt;=5.5,"C",IF(L74&gt;=5,"D+",IF(L74&gt;=4,"D",IF(L74&lt;4,"F")))))))))</f>
        <v>B+</v>
      </c>
      <c r="N74" s="3" t="str">
        <f t="shared" ref="N74:N81" si="23">IF(M74="A+","4,0",IF(M74="A","3,8",IF(M74="B+","3,5",IF(M74="B","3,0",IF(M74="C+","2,5",IF(M74="C","2,0",IF(M74="D+","1,5",IF(M74="D","1,0","0,0"))))))))</f>
        <v>3,5</v>
      </c>
      <c r="O74" s="53">
        <v>8.4</v>
      </c>
      <c r="P74" s="11" t="str">
        <f t="shared" ref="P74:P81" si="24">IF(O74&gt;=9.5,"A+",IF(O74&gt;=8.5,"A",IF(O74&gt;=8,"B+",IF(O74&gt;=7,"B",IF(O74&gt;=6.5,"C+",IF(O74&gt;=5.5,"C",IF(O74&gt;=5,"D+",IF(O74&gt;=4,"D",IF(O74&lt;4,"F")))))))))</f>
        <v>B+</v>
      </c>
      <c r="Q74" s="3" t="str">
        <f t="shared" ref="Q74:Q81" si="25">IF(P74="A+","4,0",IF(P74="A","3,8",IF(P74="B+","3,5",IF(P74="B","3,0",IF(P74="C+","2,5",IF(P74="C","2,0",IF(P74="D+","1,5",IF(P74="D","1,0","0,0"))))))))</f>
        <v>3,5</v>
      </c>
      <c r="R74" s="53">
        <v>7.4</v>
      </c>
      <c r="S74" s="11" t="str">
        <f t="shared" ref="S74:S81" si="26">IF(R74&gt;=9.5,"A+",IF(R74&gt;=8.5,"A",IF(R74&gt;=8,"B+",IF(R74&gt;=7,"B",IF(R74&gt;=6.5,"C+",IF(R74&gt;=5.5,"C",IF(R74&gt;=5,"D+",IF(R74&gt;=4,"D",IF(R74&lt;4,"F")))))))))</f>
        <v>B</v>
      </c>
      <c r="T74" s="3" t="str">
        <f t="shared" ref="T74:T81" si="27">IF(S74="A+","4,0",IF(S74="A","3,8",IF(S74="B+","3,5",IF(S74="B","3,0",IF(S74="C+","2,5",IF(S74="C","2,0",IF(S74="D+","1,5",IF(S74="D","1,0","0,0"))))))))</f>
        <v>3,0</v>
      </c>
      <c r="U74" s="53">
        <v>7.5</v>
      </c>
      <c r="V74" s="11" t="str">
        <f t="shared" ref="V74:V81" si="28">IF(U74&gt;=9.5,"A+",IF(U74&gt;=8.5,"A",IF(U74&gt;=8,"B+",IF(U74&gt;=7,"B",IF(U74&gt;=6.5,"C+",IF(U74&gt;=5.5,"C",IF(U74&gt;=5,"D+",IF(U74&gt;=4,"D",IF(U74&lt;4,"F")))))))))</f>
        <v>B</v>
      </c>
      <c r="W74" s="3" t="str">
        <f t="shared" ref="W74:W81" si="29">IF(V74="A+","4,0",IF(V74="A","3,8",IF(V74="B+","3,5",IF(V74="B","3,0",IF(V74="C+","2,5",IF(V74="C","2,0",IF(V74="D+","1,5",IF(V74="D","1,0","0,0"))))))))</f>
        <v>3,0</v>
      </c>
      <c r="X74" s="53">
        <v>8</v>
      </c>
      <c r="Y74" s="11" t="str">
        <f t="shared" ref="Y74:Y81" si="30">IF(X74&gt;=9.5,"A+",IF(X74&gt;=8.5,"A",IF(X74&gt;=8,"B+",IF(X74&gt;=7,"B",IF(X74&gt;=6.5,"C+",IF(X74&gt;=5.5,"C",IF(X74&gt;=5,"D+",IF(X74&gt;=4,"D",IF(X74&lt;4,"F")))))))))</f>
        <v>B+</v>
      </c>
      <c r="Z74" s="3" t="str">
        <f t="shared" ref="Z74:Z81" si="31">IF(Y74="A+","4,0",IF(Y74="A","3,8",IF(Y74="B+","3,5",IF(Y74="B","3,0",IF(Y74="C+","2,5",IF(Y74="C","2,0",IF(Y74="D+","1,5",IF(Y74="D","1,0","0,0"))))))))</f>
        <v>3,5</v>
      </c>
      <c r="AA74" s="9">
        <f t="shared" ref="AA74:AA81" si="32">F74*$F$7+I74*$I$7+L74*$L$7+O74*$O$7+R74*$R$7+U74*$U$7+X74*$X$7</f>
        <v>111</v>
      </c>
      <c r="AB74" s="10">
        <f t="shared" ref="AB74:AB81" si="33">AA74/$AA$7</f>
        <v>7.9285714285714288</v>
      </c>
      <c r="AC74" s="9">
        <f t="shared" ref="AC74:AC81" si="34">H74*$F$7+K74*$I$7+N74*$L$7+Q74*$O$7+T74*$R$7+W74*$U$7+Z74*$X$7</f>
        <v>46</v>
      </c>
      <c r="AD74" s="10">
        <f t="shared" ref="AD74:AD81" si="35">AC74/$AA$7</f>
        <v>3.2857142857142856</v>
      </c>
      <c r="AE74">
        <f>VLOOKUP(B74,Tổng!$B$7:$V$79,21,0)</f>
        <v>0</v>
      </c>
    </row>
    <row r="75" spans="1:31">
      <c r="A75" s="1" t="s">
        <v>265</v>
      </c>
      <c r="B75" s="1" t="s">
        <v>330</v>
      </c>
      <c r="C75" s="2" t="s">
        <v>331</v>
      </c>
      <c r="D75" s="2" t="s">
        <v>153</v>
      </c>
      <c r="E75" s="1" t="s">
        <v>332</v>
      </c>
      <c r="F75" s="53">
        <v>7.7</v>
      </c>
      <c r="G75" s="11" t="str">
        <f t="shared" si="18"/>
        <v>B</v>
      </c>
      <c r="H75" s="3" t="str">
        <f t="shared" si="19"/>
        <v>3,0</v>
      </c>
      <c r="I75" s="53">
        <v>7.4</v>
      </c>
      <c r="J75" s="11" t="str">
        <f t="shared" si="20"/>
        <v>B</v>
      </c>
      <c r="K75" s="3" t="str">
        <f t="shared" si="21"/>
        <v>3,0</v>
      </c>
      <c r="L75" s="53">
        <v>8.4</v>
      </c>
      <c r="M75" s="11" t="str">
        <f t="shared" si="22"/>
        <v>B+</v>
      </c>
      <c r="N75" s="3" t="str">
        <f t="shared" si="23"/>
        <v>3,5</v>
      </c>
      <c r="O75" s="53">
        <v>7.8</v>
      </c>
      <c r="P75" s="11" t="str">
        <f t="shared" si="24"/>
        <v>B</v>
      </c>
      <c r="Q75" s="3" t="str">
        <f t="shared" si="25"/>
        <v>3,0</v>
      </c>
      <c r="R75" s="53">
        <v>8.6</v>
      </c>
      <c r="S75" s="11" t="str">
        <f t="shared" si="26"/>
        <v>A</v>
      </c>
      <c r="T75" s="3" t="str">
        <f t="shared" si="27"/>
        <v>3,8</v>
      </c>
      <c r="U75" s="53">
        <v>7.2</v>
      </c>
      <c r="V75" s="11" t="str">
        <f t="shared" si="28"/>
        <v>B</v>
      </c>
      <c r="W75" s="3" t="str">
        <f t="shared" si="29"/>
        <v>3,0</v>
      </c>
      <c r="X75" s="53">
        <v>8</v>
      </c>
      <c r="Y75" s="11" t="str">
        <f t="shared" si="30"/>
        <v>B+</v>
      </c>
      <c r="Z75" s="3" t="str">
        <f t="shared" si="31"/>
        <v>3,5</v>
      </c>
      <c r="AA75" s="9">
        <f t="shared" si="32"/>
        <v>110.2</v>
      </c>
      <c r="AB75" s="10">
        <f t="shared" si="33"/>
        <v>7.8714285714285719</v>
      </c>
      <c r="AC75" s="9">
        <f t="shared" si="34"/>
        <v>45.6</v>
      </c>
      <c r="AD75" s="10">
        <f t="shared" si="35"/>
        <v>3.2571428571428571</v>
      </c>
      <c r="AE75" t="str">
        <f>VLOOKUP(B75,Tổng!$B$7:$V$79,21,0)</f>
        <v>Đợt 1</v>
      </c>
    </row>
    <row r="76" spans="1:31">
      <c r="A76" s="1" t="s">
        <v>270</v>
      </c>
      <c r="B76" s="1" t="s">
        <v>333</v>
      </c>
      <c r="C76" s="2" t="s">
        <v>57</v>
      </c>
      <c r="D76" s="2" t="s">
        <v>334</v>
      </c>
      <c r="E76" s="1" t="s">
        <v>335</v>
      </c>
      <c r="F76" s="53">
        <v>7.1</v>
      </c>
      <c r="G76" s="11" t="str">
        <f t="shared" si="18"/>
        <v>B</v>
      </c>
      <c r="H76" s="3" t="str">
        <f t="shared" si="19"/>
        <v>3,0</v>
      </c>
      <c r="I76" s="53">
        <v>7.6</v>
      </c>
      <c r="J76" s="11" t="str">
        <f t="shared" si="20"/>
        <v>B</v>
      </c>
      <c r="K76" s="3" t="str">
        <f t="shared" si="21"/>
        <v>3,0</v>
      </c>
      <c r="L76" s="53">
        <v>8.4</v>
      </c>
      <c r="M76" s="11" t="str">
        <f t="shared" si="22"/>
        <v>B+</v>
      </c>
      <c r="N76" s="3" t="str">
        <f t="shared" si="23"/>
        <v>3,5</v>
      </c>
      <c r="O76" s="53">
        <v>7.8</v>
      </c>
      <c r="P76" s="11" t="str">
        <f t="shared" si="24"/>
        <v>B</v>
      </c>
      <c r="Q76" s="3" t="str">
        <f t="shared" si="25"/>
        <v>3,0</v>
      </c>
      <c r="R76" s="53">
        <v>6.8</v>
      </c>
      <c r="S76" s="11" t="str">
        <f t="shared" si="26"/>
        <v>C+</v>
      </c>
      <c r="T76" s="3" t="str">
        <f t="shared" si="27"/>
        <v>2,5</v>
      </c>
      <c r="U76" s="53">
        <v>7.5</v>
      </c>
      <c r="V76" s="11" t="str">
        <f t="shared" si="28"/>
        <v>B</v>
      </c>
      <c r="W76" s="3" t="str">
        <f t="shared" si="29"/>
        <v>3,0</v>
      </c>
      <c r="X76" s="53">
        <v>8</v>
      </c>
      <c r="Y76" s="11" t="str">
        <f t="shared" si="30"/>
        <v>B+</v>
      </c>
      <c r="Z76" s="3" t="str">
        <f t="shared" si="31"/>
        <v>3,5</v>
      </c>
      <c r="AA76" s="9">
        <f t="shared" si="32"/>
        <v>106.4</v>
      </c>
      <c r="AB76" s="10">
        <f t="shared" si="33"/>
        <v>7.6000000000000005</v>
      </c>
      <c r="AC76" s="9">
        <f t="shared" si="34"/>
        <v>43</v>
      </c>
      <c r="AD76" s="10">
        <f t="shared" si="35"/>
        <v>3.0714285714285716</v>
      </c>
      <c r="AE76" t="str">
        <f>VLOOKUP(B76,Tổng!$B$7:$V$79,21,0)</f>
        <v>Đợt 1</v>
      </c>
    </row>
    <row r="77" spans="1:31">
      <c r="A77" s="1" t="s">
        <v>271</v>
      </c>
      <c r="B77" s="1" t="s">
        <v>336</v>
      </c>
      <c r="C77" s="2" t="s">
        <v>337</v>
      </c>
      <c r="D77" s="2" t="s">
        <v>277</v>
      </c>
      <c r="E77" s="1" t="s">
        <v>179</v>
      </c>
      <c r="F77" s="53">
        <v>7.1</v>
      </c>
      <c r="G77" s="11" t="str">
        <f t="shared" si="18"/>
        <v>B</v>
      </c>
      <c r="H77" s="3" t="str">
        <f t="shared" si="19"/>
        <v>3,0</v>
      </c>
      <c r="I77" s="53">
        <v>8.4</v>
      </c>
      <c r="J77" s="11" t="str">
        <f t="shared" si="20"/>
        <v>B+</v>
      </c>
      <c r="K77" s="3" t="str">
        <f t="shared" si="21"/>
        <v>3,5</v>
      </c>
      <c r="L77" s="53">
        <v>8.4</v>
      </c>
      <c r="M77" s="11" t="str">
        <f t="shared" si="22"/>
        <v>B+</v>
      </c>
      <c r="N77" s="3" t="str">
        <f t="shared" si="23"/>
        <v>3,5</v>
      </c>
      <c r="O77" s="53">
        <v>8.4</v>
      </c>
      <c r="P77" s="11" t="str">
        <f t="shared" si="24"/>
        <v>B+</v>
      </c>
      <c r="Q77" s="3" t="str">
        <f t="shared" si="25"/>
        <v>3,5</v>
      </c>
      <c r="R77" s="53">
        <v>7.6</v>
      </c>
      <c r="S77" s="11" t="str">
        <f t="shared" si="26"/>
        <v>B</v>
      </c>
      <c r="T77" s="3" t="str">
        <f t="shared" si="27"/>
        <v>3,0</v>
      </c>
      <c r="U77" s="53">
        <v>7.5</v>
      </c>
      <c r="V77" s="11" t="str">
        <f t="shared" si="28"/>
        <v>B</v>
      </c>
      <c r="W77" s="3" t="str">
        <f t="shared" si="29"/>
        <v>3,0</v>
      </c>
      <c r="X77" s="53">
        <v>8</v>
      </c>
      <c r="Y77" s="11" t="str">
        <f t="shared" si="30"/>
        <v>B+</v>
      </c>
      <c r="Z77" s="3" t="str">
        <f t="shared" si="31"/>
        <v>3,5</v>
      </c>
      <c r="AA77" s="9">
        <f t="shared" si="32"/>
        <v>110.8</v>
      </c>
      <c r="AB77" s="10">
        <f t="shared" si="33"/>
        <v>7.9142857142857137</v>
      </c>
      <c r="AC77" s="9">
        <f t="shared" si="34"/>
        <v>46</v>
      </c>
      <c r="AD77" s="10">
        <f t="shared" si="35"/>
        <v>3.2857142857142856</v>
      </c>
      <c r="AE77" t="str">
        <f>VLOOKUP(B77,Tổng!$B$7:$V$79,21,0)</f>
        <v>Đợt 1</v>
      </c>
    </row>
    <row r="78" spans="1:31">
      <c r="A78" s="1" t="s">
        <v>272</v>
      </c>
      <c r="B78" s="1" t="s">
        <v>338</v>
      </c>
      <c r="C78" s="2" t="s">
        <v>339</v>
      </c>
      <c r="D78" s="2" t="s">
        <v>340</v>
      </c>
      <c r="E78" s="1" t="s">
        <v>341</v>
      </c>
      <c r="F78" s="53">
        <v>7.8</v>
      </c>
      <c r="G78" s="11" t="str">
        <f t="shared" si="18"/>
        <v>B</v>
      </c>
      <c r="H78" s="3" t="str">
        <f t="shared" si="19"/>
        <v>3,0</v>
      </c>
      <c r="I78" s="53">
        <v>8.4</v>
      </c>
      <c r="J78" s="11" t="str">
        <f t="shared" si="20"/>
        <v>B+</v>
      </c>
      <c r="K78" s="3" t="str">
        <f t="shared" si="21"/>
        <v>3,5</v>
      </c>
      <c r="L78" s="53">
        <v>7.8</v>
      </c>
      <c r="M78" s="11" t="str">
        <f t="shared" si="22"/>
        <v>B</v>
      </c>
      <c r="N78" s="3" t="str">
        <f t="shared" si="23"/>
        <v>3,0</v>
      </c>
      <c r="O78" s="53">
        <v>7.8</v>
      </c>
      <c r="P78" s="11" t="str">
        <f t="shared" si="24"/>
        <v>B</v>
      </c>
      <c r="Q78" s="3" t="str">
        <f t="shared" si="25"/>
        <v>3,0</v>
      </c>
      <c r="R78" s="53">
        <v>9.4</v>
      </c>
      <c r="S78" s="11" t="str">
        <f t="shared" si="26"/>
        <v>A</v>
      </c>
      <c r="T78" s="3" t="str">
        <f t="shared" si="27"/>
        <v>3,8</v>
      </c>
      <c r="U78" s="53">
        <v>7.2</v>
      </c>
      <c r="V78" s="11" t="str">
        <f t="shared" si="28"/>
        <v>B</v>
      </c>
      <c r="W78" s="3" t="str">
        <f t="shared" si="29"/>
        <v>3,0</v>
      </c>
      <c r="X78" s="53">
        <v>9</v>
      </c>
      <c r="Y78" s="11" t="str">
        <f t="shared" si="30"/>
        <v>A</v>
      </c>
      <c r="Z78" s="3" t="str">
        <f t="shared" si="31"/>
        <v>3,8</v>
      </c>
      <c r="AA78" s="9">
        <f t="shared" si="32"/>
        <v>114.80000000000001</v>
      </c>
      <c r="AB78" s="10">
        <f t="shared" si="33"/>
        <v>8.2000000000000011</v>
      </c>
      <c r="AC78" s="9">
        <f t="shared" si="34"/>
        <v>46.2</v>
      </c>
      <c r="AD78" s="10">
        <f t="shared" si="35"/>
        <v>3.3000000000000003</v>
      </c>
      <c r="AE78" t="str">
        <f>VLOOKUP(B78,Tổng!$B$7:$V$79,21,0)</f>
        <v>Đợt 1</v>
      </c>
    </row>
    <row r="79" spans="1:31">
      <c r="A79" s="1" t="s">
        <v>274</v>
      </c>
      <c r="B79" s="1" t="s">
        <v>342</v>
      </c>
      <c r="C79" s="2" t="s">
        <v>343</v>
      </c>
      <c r="D79" s="2" t="s">
        <v>344</v>
      </c>
      <c r="E79" s="1" t="s">
        <v>345</v>
      </c>
      <c r="F79" s="53">
        <v>7.1</v>
      </c>
      <c r="G79" s="11" t="str">
        <f t="shared" si="18"/>
        <v>B</v>
      </c>
      <c r="H79" s="3" t="str">
        <f t="shared" si="19"/>
        <v>3,0</v>
      </c>
      <c r="I79" s="53">
        <v>7.4</v>
      </c>
      <c r="J79" s="11" t="str">
        <f t="shared" si="20"/>
        <v>B</v>
      </c>
      <c r="K79" s="3" t="str">
        <f t="shared" si="21"/>
        <v>3,0</v>
      </c>
      <c r="L79" s="53">
        <v>8.4</v>
      </c>
      <c r="M79" s="11" t="str">
        <f t="shared" si="22"/>
        <v>B+</v>
      </c>
      <c r="N79" s="3" t="str">
        <f t="shared" si="23"/>
        <v>3,5</v>
      </c>
      <c r="O79" s="53">
        <v>7.8</v>
      </c>
      <c r="P79" s="11" t="str">
        <f t="shared" si="24"/>
        <v>B</v>
      </c>
      <c r="Q79" s="3" t="str">
        <f t="shared" si="25"/>
        <v>3,0</v>
      </c>
      <c r="R79" s="53">
        <v>8.4</v>
      </c>
      <c r="S79" s="11" t="str">
        <f t="shared" si="26"/>
        <v>B+</v>
      </c>
      <c r="T79" s="3" t="str">
        <f t="shared" si="27"/>
        <v>3,5</v>
      </c>
      <c r="U79" s="53">
        <v>6.9</v>
      </c>
      <c r="V79" s="11" t="str">
        <f t="shared" si="28"/>
        <v>C+</v>
      </c>
      <c r="W79" s="3" t="str">
        <f t="shared" si="29"/>
        <v>2,5</v>
      </c>
      <c r="X79" s="53">
        <v>8</v>
      </c>
      <c r="Y79" s="11" t="str">
        <f t="shared" si="30"/>
        <v>B+</v>
      </c>
      <c r="Z79" s="3" t="str">
        <f t="shared" si="31"/>
        <v>3,5</v>
      </c>
      <c r="AA79" s="9">
        <f t="shared" si="32"/>
        <v>108</v>
      </c>
      <c r="AB79" s="10">
        <f t="shared" si="33"/>
        <v>7.7142857142857144</v>
      </c>
      <c r="AC79" s="9">
        <f t="shared" si="34"/>
        <v>44</v>
      </c>
      <c r="AD79" s="10">
        <f t="shared" si="35"/>
        <v>3.1428571428571428</v>
      </c>
      <c r="AE79" t="str">
        <f>VLOOKUP(B79,Tổng!$B$7:$V$79,21,0)</f>
        <v>Đợt 1</v>
      </c>
    </row>
    <row r="80" spans="1:31">
      <c r="A80" s="1" t="s">
        <v>275</v>
      </c>
      <c r="B80" s="1" t="s">
        <v>346</v>
      </c>
      <c r="C80" s="2" t="s">
        <v>228</v>
      </c>
      <c r="D80" s="2" t="s">
        <v>219</v>
      </c>
      <c r="E80" s="1" t="s">
        <v>347</v>
      </c>
      <c r="F80" s="53">
        <v>7.7</v>
      </c>
      <c r="G80" s="11" t="str">
        <f t="shared" si="18"/>
        <v>B</v>
      </c>
      <c r="H80" s="3" t="str">
        <f t="shared" si="19"/>
        <v>3,0</v>
      </c>
      <c r="I80" s="53">
        <v>8</v>
      </c>
      <c r="J80" s="11" t="str">
        <f t="shared" si="20"/>
        <v>B+</v>
      </c>
      <c r="K80" s="3" t="str">
        <f t="shared" si="21"/>
        <v>3,5</v>
      </c>
      <c r="L80" s="53">
        <v>8.4</v>
      </c>
      <c r="M80" s="11" t="str">
        <f t="shared" si="22"/>
        <v>B+</v>
      </c>
      <c r="N80" s="3" t="str">
        <f t="shared" si="23"/>
        <v>3,5</v>
      </c>
      <c r="O80" s="53">
        <v>8.4</v>
      </c>
      <c r="P80" s="11" t="str">
        <f t="shared" si="24"/>
        <v>B+</v>
      </c>
      <c r="Q80" s="3" t="str">
        <f t="shared" si="25"/>
        <v>3,5</v>
      </c>
      <c r="R80" s="53">
        <v>7</v>
      </c>
      <c r="S80" s="11" t="str">
        <f t="shared" si="26"/>
        <v>B</v>
      </c>
      <c r="T80" s="3" t="str">
        <f t="shared" si="27"/>
        <v>3,0</v>
      </c>
      <c r="U80" s="53">
        <v>7.5</v>
      </c>
      <c r="V80" s="11" t="str">
        <f t="shared" si="28"/>
        <v>B</v>
      </c>
      <c r="W80" s="3" t="str">
        <f t="shared" si="29"/>
        <v>3,0</v>
      </c>
      <c r="X80" s="53">
        <v>8</v>
      </c>
      <c r="Y80" s="11" t="str">
        <f t="shared" si="30"/>
        <v>B+</v>
      </c>
      <c r="Z80" s="3" t="str">
        <f t="shared" si="31"/>
        <v>3,5</v>
      </c>
      <c r="AA80" s="9">
        <f t="shared" si="32"/>
        <v>110</v>
      </c>
      <c r="AB80" s="10">
        <f t="shared" si="33"/>
        <v>7.8571428571428568</v>
      </c>
      <c r="AC80" s="9">
        <f t="shared" si="34"/>
        <v>46</v>
      </c>
      <c r="AD80" s="10">
        <f t="shared" si="35"/>
        <v>3.2857142857142856</v>
      </c>
      <c r="AE80" t="str">
        <f>VLOOKUP(B80,Tổng!$B$7:$V$79,21,0)</f>
        <v>Đợt 1</v>
      </c>
    </row>
    <row r="81" spans="1:31">
      <c r="A81" s="1" t="s">
        <v>278</v>
      </c>
      <c r="B81" s="1" t="s">
        <v>348</v>
      </c>
      <c r="C81" s="2" t="s">
        <v>349</v>
      </c>
      <c r="D81" s="2" t="s">
        <v>350</v>
      </c>
      <c r="E81" s="1" t="s">
        <v>351</v>
      </c>
      <c r="F81" s="53">
        <v>6.6</v>
      </c>
      <c r="G81" s="11" t="str">
        <f t="shared" si="18"/>
        <v>C+</v>
      </c>
      <c r="H81" s="3" t="str">
        <f t="shared" si="19"/>
        <v>2,5</v>
      </c>
      <c r="I81" s="53">
        <v>7.6</v>
      </c>
      <c r="J81" s="11" t="str">
        <f t="shared" si="20"/>
        <v>B</v>
      </c>
      <c r="K81" s="3" t="str">
        <f t="shared" si="21"/>
        <v>3,0</v>
      </c>
      <c r="L81" s="53">
        <v>7.8</v>
      </c>
      <c r="M81" s="11" t="str">
        <f t="shared" si="22"/>
        <v>B</v>
      </c>
      <c r="N81" s="3" t="str">
        <f t="shared" si="23"/>
        <v>3,0</v>
      </c>
      <c r="O81" s="53">
        <v>7.8</v>
      </c>
      <c r="P81" s="11" t="str">
        <f t="shared" si="24"/>
        <v>B</v>
      </c>
      <c r="Q81" s="3" t="str">
        <f t="shared" si="25"/>
        <v>3,0</v>
      </c>
      <c r="R81" s="53">
        <v>7.4</v>
      </c>
      <c r="S81" s="11" t="str">
        <f t="shared" si="26"/>
        <v>B</v>
      </c>
      <c r="T81" s="3" t="str">
        <f t="shared" si="27"/>
        <v>3,0</v>
      </c>
      <c r="U81" s="53">
        <v>7.2</v>
      </c>
      <c r="V81" s="11" t="str">
        <f t="shared" si="28"/>
        <v>B</v>
      </c>
      <c r="W81" s="3" t="str">
        <f t="shared" si="29"/>
        <v>3,0</v>
      </c>
      <c r="X81" s="53">
        <v>7.5</v>
      </c>
      <c r="Y81" s="11" t="str">
        <f t="shared" si="30"/>
        <v>B</v>
      </c>
      <c r="Z81" s="3" t="str">
        <f t="shared" si="31"/>
        <v>3,0</v>
      </c>
      <c r="AA81" s="9">
        <f t="shared" si="32"/>
        <v>103.80000000000001</v>
      </c>
      <c r="AB81" s="10">
        <f t="shared" si="33"/>
        <v>7.4142857142857155</v>
      </c>
      <c r="AC81" s="9">
        <f t="shared" si="34"/>
        <v>41</v>
      </c>
      <c r="AD81" s="10">
        <f t="shared" si="35"/>
        <v>2.9285714285714284</v>
      </c>
      <c r="AE81" t="str">
        <f>VLOOKUP(B81,Tổng!$B$7:$V$79,21,0)</f>
        <v>Đợt 1</v>
      </c>
    </row>
  </sheetData>
  <autoFilter ref="A8:DA81">
    <filterColumn colId="2" showButton="0"/>
  </autoFilter>
  <mergeCells count="25">
    <mergeCell ref="A5:AD5"/>
    <mergeCell ref="A6:A8"/>
    <mergeCell ref="B6:B8"/>
    <mergeCell ref="C6:D8"/>
    <mergeCell ref="A4:AD4"/>
    <mergeCell ref="A1:C1"/>
    <mergeCell ref="D1:AD1"/>
    <mergeCell ref="A2:C2"/>
    <mergeCell ref="D2:AD2"/>
    <mergeCell ref="A3:AD3"/>
    <mergeCell ref="R6:T6"/>
    <mergeCell ref="U7:W7"/>
    <mergeCell ref="X7:Z7"/>
    <mergeCell ref="U6:W6"/>
    <mergeCell ref="E6:E8"/>
    <mergeCell ref="F6:H6"/>
    <mergeCell ref="I6:K6"/>
    <mergeCell ref="L6:N6"/>
    <mergeCell ref="O6:Q6"/>
    <mergeCell ref="X6:Z6"/>
    <mergeCell ref="F7:H7"/>
    <mergeCell ref="I7:K7"/>
    <mergeCell ref="L7:N7"/>
    <mergeCell ref="O7:Q7"/>
    <mergeCell ref="R7:T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1"/>
  <sheetViews>
    <sheetView workbookViewId="0">
      <selection activeCell="N9" sqref="N9:N81"/>
    </sheetView>
  </sheetViews>
  <sheetFormatPr defaultRowHeight="15"/>
  <cols>
    <col min="1" max="1" width="3.5703125" customWidth="1"/>
    <col min="2" max="2" width="10.85546875" bestFit="1" customWidth="1"/>
    <col min="3" max="3" width="15.5703125" customWidth="1"/>
    <col min="4" max="4" width="9.7109375" customWidth="1"/>
    <col min="5" max="5" width="9" customWidth="1"/>
    <col min="6" max="14" width="4.5703125" customWidth="1"/>
    <col min="15" max="15" width="11.140625" customWidth="1"/>
    <col min="16" max="18" width="10.140625" customWidth="1"/>
  </cols>
  <sheetData>
    <row r="1" spans="1:19">
      <c r="A1" s="207" t="s">
        <v>0</v>
      </c>
      <c r="B1" s="207"/>
      <c r="C1" s="207"/>
      <c r="D1" s="208" t="s">
        <v>2</v>
      </c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19">
      <c r="A2" s="208" t="s">
        <v>1</v>
      </c>
      <c r="B2" s="208"/>
      <c r="C2" s="208"/>
      <c r="D2" s="208" t="s">
        <v>3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</row>
    <row r="3" spans="1:19">
      <c r="A3" s="206" t="s">
        <v>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19">
      <c r="A4" s="206" t="s">
        <v>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</row>
    <row r="5" spans="1:19">
      <c r="A5" s="206" t="s">
        <v>396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1:19" ht="63" customHeight="1">
      <c r="A6" s="211" t="s">
        <v>7</v>
      </c>
      <c r="B6" s="211" t="s">
        <v>8</v>
      </c>
      <c r="C6" s="214" t="s">
        <v>9</v>
      </c>
      <c r="D6" s="215"/>
      <c r="E6" s="211" t="s">
        <v>10</v>
      </c>
      <c r="F6" s="209" t="s">
        <v>397</v>
      </c>
      <c r="G6" s="210"/>
      <c r="H6" s="210"/>
      <c r="I6" s="209" t="s">
        <v>398</v>
      </c>
      <c r="J6" s="210"/>
      <c r="K6" s="210"/>
      <c r="L6" s="209" t="s">
        <v>399</v>
      </c>
      <c r="M6" s="210"/>
      <c r="N6" s="210"/>
      <c r="O6" s="74" t="s">
        <v>420</v>
      </c>
      <c r="P6" s="75" t="s">
        <v>406</v>
      </c>
      <c r="Q6" s="74" t="s">
        <v>363</v>
      </c>
      <c r="R6" s="75" t="s">
        <v>364</v>
      </c>
    </row>
    <row r="7" spans="1:19" ht="15" customHeight="1">
      <c r="A7" s="212"/>
      <c r="B7" s="212"/>
      <c r="C7" s="216"/>
      <c r="D7" s="217"/>
      <c r="E7" s="212"/>
      <c r="F7" s="209">
        <v>2</v>
      </c>
      <c r="G7" s="210"/>
      <c r="H7" s="210"/>
      <c r="I7" s="209">
        <v>2</v>
      </c>
      <c r="J7" s="210"/>
      <c r="K7" s="210"/>
      <c r="L7" s="209">
        <v>2</v>
      </c>
      <c r="M7" s="210"/>
      <c r="N7" s="210"/>
      <c r="O7" s="8">
        <f>SUM(F7:N7)</f>
        <v>6</v>
      </c>
      <c r="P7" s="7"/>
      <c r="Q7" s="7"/>
      <c r="R7" s="7"/>
    </row>
    <row r="8" spans="1:19" ht="51.75" customHeight="1">
      <c r="A8" s="213"/>
      <c r="B8" s="213"/>
      <c r="C8" s="218"/>
      <c r="D8" s="219"/>
      <c r="E8" s="213"/>
      <c r="F8" s="166" t="s">
        <v>361</v>
      </c>
      <c r="G8" s="166" t="s">
        <v>430</v>
      </c>
      <c r="H8" s="166" t="s">
        <v>362</v>
      </c>
      <c r="I8" s="166" t="s">
        <v>361</v>
      </c>
      <c r="J8" s="166" t="s">
        <v>430</v>
      </c>
      <c r="K8" s="166" t="s">
        <v>362</v>
      </c>
      <c r="L8" s="166" t="s">
        <v>361</v>
      </c>
      <c r="M8" s="166" t="s">
        <v>430</v>
      </c>
      <c r="N8" s="166" t="s">
        <v>362</v>
      </c>
      <c r="O8" s="6"/>
      <c r="P8" s="4"/>
      <c r="Q8" s="5"/>
      <c r="R8" s="4"/>
    </row>
    <row r="9" spans="1:19">
      <c r="A9" s="1" t="s">
        <v>11</v>
      </c>
      <c r="B9" s="1" t="s">
        <v>12</v>
      </c>
      <c r="C9" s="2" t="s">
        <v>13</v>
      </c>
      <c r="D9" s="2" t="s">
        <v>14</v>
      </c>
      <c r="E9" s="1" t="s">
        <v>15</v>
      </c>
      <c r="F9" s="53">
        <v>8.1999999999999993</v>
      </c>
      <c r="G9" s="11" t="str">
        <f>IF(F9&gt;=9.5,"A+",IF(F9&gt;=8.5,"A",IF(F9&gt;=8,"B+",IF(F9&gt;=7,"B",IF(F9&gt;=6.5,"C+",IF(F9&gt;=5.5,"C",IF(F9&gt;=5,"D+",IF(F9&gt;=4,"D",IF(F9&lt;4,"F")))))))))</f>
        <v>B+</v>
      </c>
      <c r="H9" s="3" t="str">
        <f>IF(G9="A+","4,0",IF(G9="A","3,8",IF(G9="B+","3,5",IF(G9="B","3,0",IF(G9="C+","2,5",IF(G9="C","2,0",IF(G9="D+","1,5",IF(G9="D","1,0","0,0"))))))))</f>
        <v>3,5</v>
      </c>
      <c r="I9" s="53">
        <v>6.8</v>
      </c>
      <c r="J9" s="11" t="str">
        <f>IF(I9&gt;=9.5,"A+",IF(I9&gt;=8.5,"A",IF(I9&gt;=8,"B+",IF(I9&gt;=7,"B",IF(I9&gt;=6.5,"C+",IF(I9&gt;=5.5,"C",IF(I9&gt;=5,"D+",IF(I9&gt;=4,"D",IF(I9&lt;4,"F")))))))))</f>
        <v>C+</v>
      </c>
      <c r="K9" s="3" t="str">
        <f>IF(J9="A+","4,0",IF(J9="A","3,8",IF(J9="B+","3,5",IF(J9="B","3,0",IF(J9="C+","2,5",IF(J9="C","2,0",IF(J9="D+","1,5",IF(J9="D","1,0","0,0"))))))))</f>
        <v>2,5</v>
      </c>
      <c r="L9" s="53">
        <v>8.8000000000000007</v>
      </c>
      <c r="M9" s="11" t="str">
        <f>IF(L9&gt;=9.5,"A+",IF(L9&gt;=8.5,"A",IF(L9&gt;=8,"B+",IF(L9&gt;=7,"B",IF(L9&gt;=6.5,"C+",IF(L9&gt;=5.5,"C",IF(L9&gt;=5,"D+",IF(L9&gt;=4,"D",IF(L9&lt;4,"F")))))))))</f>
        <v>A</v>
      </c>
      <c r="N9" s="3" t="str">
        <f>IF(M9="A+","4,0",IF(M9="A","3,8",IF(M9="B+","3,5",IF(M9="B","3,0",IF(M9="C+","2,5",IF(M9="C","2,0",IF(M9="D+","1,5",IF(M9="D","1,0","0,0"))))))))</f>
        <v>3,8</v>
      </c>
      <c r="O9" s="9">
        <f>F9*$F$7+I9*$I$7+L9*$L$7</f>
        <v>47.6</v>
      </c>
      <c r="P9" s="10">
        <f>O9/$O$7</f>
        <v>7.9333333333333336</v>
      </c>
      <c r="Q9" s="9">
        <f>H9*$F$7+K9*$I$7+N9*$L$7</f>
        <v>19.600000000000001</v>
      </c>
      <c r="R9" s="10">
        <f>Q9/$O$7</f>
        <v>3.2666666666666671</v>
      </c>
      <c r="S9" t="str">
        <f>VLOOKUP(B9,Tổng!$B$7:$V$79,21,0)</f>
        <v>Đợt 1</v>
      </c>
    </row>
    <row r="10" spans="1:19">
      <c r="A10" s="1" t="s">
        <v>16</v>
      </c>
      <c r="B10" s="1" t="s">
        <v>20</v>
      </c>
      <c r="C10" s="2" t="s">
        <v>21</v>
      </c>
      <c r="D10" s="2" t="s">
        <v>22</v>
      </c>
      <c r="E10" s="1" t="s">
        <v>23</v>
      </c>
      <c r="F10" s="53">
        <v>8.1999999999999993</v>
      </c>
      <c r="G10" s="11" t="str">
        <f t="shared" ref="G10:G73" si="0">IF(F10&gt;=9.5,"A+",IF(F10&gt;=8.5,"A",IF(F10&gt;=8,"B+",IF(F10&gt;=7,"B",IF(F10&gt;=6.5,"C+",IF(F10&gt;=5.5,"C",IF(F10&gt;=5,"D+",IF(F10&gt;=4,"D",IF(F10&lt;4,"F")))))))))</f>
        <v>B+</v>
      </c>
      <c r="H10" s="3" t="str">
        <f t="shared" ref="H10:H73" si="1">IF(G10="A+","4,0",IF(G10="A","3,8",IF(G10="B+","3,5",IF(G10="B","3,0",IF(G10="C+","2,5",IF(G10="C","2,0",IF(G10="D+","1,5",IF(G10="D","1,0","0,0"))))))))</f>
        <v>3,5</v>
      </c>
      <c r="I10" s="53">
        <v>7.6</v>
      </c>
      <c r="J10" s="11" t="str">
        <f t="shared" ref="J10:J73" si="2">IF(I10&gt;=9.5,"A+",IF(I10&gt;=8.5,"A",IF(I10&gt;=8,"B+",IF(I10&gt;=7,"B",IF(I10&gt;=6.5,"C+",IF(I10&gt;=5.5,"C",IF(I10&gt;=5,"D+",IF(I10&gt;=4,"D",IF(I10&lt;4,"F")))))))))</f>
        <v>B</v>
      </c>
      <c r="K10" s="3" t="str">
        <f t="shared" ref="K10:K73" si="3">IF(J10="A+","4,0",IF(J10="A","3,8",IF(J10="B+","3,5",IF(J10="B","3,0",IF(J10="C+","2,5",IF(J10="C","2,0",IF(J10="D+","1,5",IF(J10="D","1,0","0,0"))))))))</f>
        <v>3,0</v>
      </c>
      <c r="L10" s="53">
        <v>8.6999999999999993</v>
      </c>
      <c r="M10" s="11" t="str">
        <f t="shared" ref="M10:M73" si="4">IF(L10&gt;=9.5,"A+",IF(L10&gt;=8.5,"A",IF(L10&gt;=8,"B+",IF(L10&gt;=7,"B",IF(L10&gt;=6.5,"C+",IF(L10&gt;=5.5,"C",IF(L10&gt;=5,"D+",IF(L10&gt;=4,"D",IF(L10&lt;4,"F")))))))))</f>
        <v>A</v>
      </c>
      <c r="N10" s="3" t="str">
        <f t="shared" ref="N10:N73" si="5">IF(M10="A+","4,0",IF(M10="A","3,8",IF(M10="B+","3,5",IF(M10="B","3,0",IF(M10="C+","2,5",IF(M10="C","2,0",IF(M10="D+","1,5",IF(M10="D","1,0","0,0"))))))))</f>
        <v>3,8</v>
      </c>
      <c r="O10" s="9">
        <f t="shared" ref="O10:O73" si="6">F10*$F$7+I10*$I$7+L10*$L$7</f>
        <v>49</v>
      </c>
      <c r="P10" s="10">
        <f t="shared" ref="P10:P73" si="7">O10/$O$7</f>
        <v>8.1666666666666661</v>
      </c>
      <c r="Q10" s="9">
        <f t="shared" ref="Q10:Q73" si="8">H10*$F$7+K10*$I$7+N10*$L$7</f>
        <v>20.6</v>
      </c>
      <c r="R10" s="10">
        <f t="shared" ref="R10:R73" si="9">Q10/$O$7</f>
        <v>3.4333333333333336</v>
      </c>
      <c r="S10" t="str">
        <f>VLOOKUP(B10,Tổng!$B$7:$V$79,21,0)</f>
        <v>Đợt 1</v>
      </c>
    </row>
    <row r="11" spans="1:19">
      <c r="A11" s="1" t="s">
        <v>18</v>
      </c>
      <c r="B11" s="1" t="s">
        <v>25</v>
      </c>
      <c r="C11" s="2" t="s">
        <v>26</v>
      </c>
      <c r="D11" s="2" t="s">
        <v>27</v>
      </c>
      <c r="E11" s="1" t="s">
        <v>28</v>
      </c>
      <c r="F11" s="53">
        <v>7.1</v>
      </c>
      <c r="G11" s="11" t="str">
        <f t="shared" si="0"/>
        <v>B</v>
      </c>
      <c r="H11" s="3" t="str">
        <f t="shared" si="1"/>
        <v>3,0</v>
      </c>
      <c r="I11" s="53">
        <v>7.6</v>
      </c>
      <c r="J11" s="11" t="str">
        <f t="shared" si="2"/>
        <v>B</v>
      </c>
      <c r="K11" s="3" t="str">
        <f t="shared" si="3"/>
        <v>3,0</v>
      </c>
      <c r="L11" s="53">
        <v>9.1999999999999993</v>
      </c>
      <c r="M11" s="11" t="str">
        <f t="shared" si="4"/>
        <v>A</v>
      </c>
      <c r="N11" s="3" t="str">
        <f t="shared" si="5"/>
        <v>3,8</v>
      </c>
      <c r="O11" s="9">
        <f t="shared" si="6"/>
        <v>47.8</v>
      </c>
      <c r="P11" s="10">
        <f t="shared" si="7"/>
        <v>7.9666666666666659</v>
      </c>
      <c r="Q11" s="9">
        <f t="shared" si="8"/>
        <v>19.600000000000001</v>
      </c>
      <c r="R11" s="10">
        <f t="shared" si="9"/>
        <v>3.2666666666666671</v>
      </c>
      <c r="S11" t="str">
        <f>VLOOKUP(B11,Tổng!$B$7:$V$79,21,0)</f>
        <v>Đợt 1</v>
      </c>
    </row>
    <row r="12" spans="1:19">
      <c r="A12" s="1" t="s">
        <v>19</v>
      </c>
      <c r="B12" s="1" t="s">
        <v>30</v>
      </c>
      <c r="C12" s="2" t="s">
        <v>31</v>
      </c>
      <c r="D12" s="2" t="s">
        <v>32</v>
      </c>
      <c r="E12" s="1" t="s">
        <v>33</v>
      </c>
      <c r="F12" s="53">
        <v>8.1999999999999993</v>
      </c>
      <c r="G12" s="11" t="str">
        <f t="shared" si="0"/>
        <v>B+</v>
      </c>
      <c r="H12" s="3" t="str">
        <f t="shared" si="1"/>
        <v>3,5</v>
      </c>
      <c r="I12" s="53">
        <v>6.8</v>
      </c>
      <c r="J12" s="11" t="str">
        <f t="shared" si="2"/>
        <v>C+</v>
      </c>
      <c r="K12" s="3" t="str">
        <f t="shared" si="3"/>
        <v>2,5</v>
      </c>
      <c r="L12" s="53">
        <v>8.6</v>
      </c>
      <c r="M12" s="11" t="str">
        <f t="shared" si="4"/>
        <v>A</v>
      </c>
      <c r="N12" s="3" t="str">
        <f t="shared" si="5"/>
        <v>3,8</v>
      </c>
      <c r="O12" s="9">
        <f t="shared" si="6"/>
        <v>47.2</v>
      </c>
      <c r="P12" s="10">
        <f t="shared" si="7"/>
        <v>7.8666666666666671</v>
      </c>
      <c r="Q12" s="9">
        <f t="shared" si="8"/>
        <v>19.600000000000001</v>
      </c>
      <c r="R12" s="10">
        <f t="shared" si="9"/>
        <v>3.2666666666666671</v>
      </c>
      <c r="S12" t="str">
        <f>VLOOKUP(B12,Tổng!$B$7:$V$79,21,0)</f>
        <v>Đợt 1</v>
      </c>
    </row>
    <row r="13" spans="1:19">
      <c r="A13" s="1" t="s">
        <v>24</v>
      </c>
      <c r="B13" s="1" t="s">
        <v>35</v>
      </c>
      <c r="C13" s="2" t="s">
        <v>36</v>
      </c>
      <c r="D13" s="2" t="s">
        <v>37</v>
      </c>
      <c r="E13" s="1" t="s">
        <v>38</v>
      </c>
      <c r="F13" s="53">
        <v>7.1</v>
      </c>
      <c r="G13" s="11" t="str">
        <f t="shared" si="0"/>
        <v>B</v>
      </c>
      <c r="H13" s="3" t="str">
        <f t="shared" si="1"/>
        <v>3,0</v>
      </c>
      <c r="I13" s="53">
        <v>7.6</v>
      </c>
      <c r="J13" s="11" t="str">
        <f t="shared" si="2"/>
        <v>B</v>
      </c>
      <c r="K13" s="3" t="str">
        <f t="shared" si="3"/>
        <v>3,0</v>
      </c>
      <c r="L13" s="53">
        <v>8.6</v>
      </c>
      <c r="M13" s="11" t="str">
        <f t="shared" si="4"/>
        <v>A</v>
      </c>
      <c r="N13" s="3" t="str">
        <f t="shared" si="5"/>
        <v>3,8</v>
      </c>
      <c r="O13" s="9">
        <f t="shared" si="6"/>
        <v>46.599999999999994</v>
      </c>
      <c r="P13" s="10">
        <f t="shared" si="7"/>
        <v>7.7666666666666657</v>
      </c>
      <c r="Q13" s="9">
        <f t="shared" si="8"/>
        <v>19.600000000000001</v>
      </c>
      <c r="R13" s="10">
        <f t="shared" si="9"/>
        <v>3.2666666666666671</v>
      </c>
      <c r="S13" t="str">
        <f>VLOOKUP(B13,Tổng!$B$7:$V$79,21,0)</f>
        <v>Đợt 1</v>
      </c>
    </row>
    <row r="14" spans="1:19">
      <c r="A14" s="1" t="s">
        <v>29</v>
      </c>
      <c r="B14" s="1" t="s">
        <v>40</v>
      </c>
      <c r="C14" s="2" t="s">
        <v>41</v>
      </c>
      <c r="D14" s="2" t="s">
        <v>42</v>
      </c>
      <c r="E14" s="1" t="s">
        <v>43</v>
      </c>
      <c r="F14" s="53">
        <v>7.6</v>
      </c>
      <c r="G14" s="11" t="str">
        <f t="shared" si="0"/>
        <v>B</v>
      </c>
      <c r="H14" s="3" t="str">
        <f t="shared" si="1"/>
        <v>3,0</v>
      </c>
      <c r="I14" s="53">
        <v>6.2</v>
      </c>
      <c r="J14" s="11" t="str">
        <f t="shared" si="2"/>
        <v>C</v>
      </c>
      <c r="K14" s="3" t="str">
        <f t="shared" si="3"/>
        <v>2,0</v>
      </c>
      <c r="L14" s="53">
        <v>8</v>
      </c>
      <c r="M14" s="11" t="str">
        <f t="shared" si="4"/>
        <v>B+</v>
      </c>
      <c r="N14" s="3" t="str">
        <f t="shared" si="5"/>
        <v>3,5</v>
      </c>
      <c r="O14" s="9">
        <f t="shared" si="6"/>
        <v>43.6</v>
      </c>
      <c r="P14" s="10">
        <f t="shared" si="7"/>
        <v>7.2666666666666666</v>
      </c>
      <c r="Q14" s="9">
        <f t="shared" si="8"/>
        <v>17</v>
      </c>
      <c r="R14" s="10">
        <f t="shared" si="9"/>
        <v>2.8333333333333335</v>
      </c>
      <c r="S14">
        <f>VLOOKUP(B14,Tổng!$B$7:$V$79,21,0)</f>
        <v>0</v>
      </c>
    </row>
    <row r="15" spans="1:19">
      <c r="A15" s="1" t="s">
        <v>34</v>
      </c>
      <c r="B15" s="1" t="s">
        <v>45</v>
      </c>
      <c r="C15" s="2" t="s">
        <v>46</v>
      </c>
      <c r="D15" s="2" t="s">
        <v>42</v>
      </c>
      <c r="E15" s="1" t="s">
        <v>47</v>
      </c>
      <c r="F15" s="53">
        <v>7.1</v>
      </c>
      <c r="G15" s="11" t="str">
        <f t="shared" si="0"/>
        <v>B</v>
      </c>
      <c r="H15" s="3" t="str">
        <f t="shared" si="1"/>
        <v>3,0</v>
      </c>
      <c r="I15" s="53">
        <v>7</v>
      </c>
      <c r="J15" s="11" t="str">
        <f t="shared" si="2"/>
        <v>B</v>
      </c>
      <c r="K15" s="3" t="str">
        <f t="shared" si="3"/>
        <v>3,0</v>
      </c>
      <c r="L15" s="53">
        <v>8.1999999999999993</v>
      </c>
      <c r="M15" s="11" t="str">
        <f t="shared" si="4"/>
        <v>B+</v>
      </c>
      <c r="N15" s="3" t="str">
        <f t="shared" si="5"/>
        <v>3,5</v>
      </c>
      <c r="O15" s="9">
        <f t="shared" si="6"/>
        <v>44.599999999999994</v>
      </c>
      <c r="P15" s="10">
        <f t="shared" si="7"/>
        <v>7.4333333333333327</v>
      </c>
      <c r="Q15" s="9">
        <f t="shared" si="8"/>
        <v>19</v>
      </c>
      <c r="R15" s="10">
        <f t="shared" si="9"/>
        <v>3.1666666666666665</v>
      </c>
      <c r="S15">
        <f>VLOOKUP(B15,Tổng!$B$7:$V$79,21,0)</f>
        <v>0</v>
      </c>
    </row>
    <row r="16" spans="1:19">
      <c r="A16" s="1" t="s">
        <v>39</v>
      </c>
      <c r="B16" s="1" t="s">
        <v>50</v>
      </c>
      <c r="C16" s="2" t="s">
        <v>51</v>
      </c>
      <c r="D16" s="2" t="s">
        <v>52</v>
      </c>
      <c r="E16" s="1" t="s">
        <v>53</v>
      </c>
      <c r="F16" s="53">
        <v>8.1999999999999993</v>
      </c>
      <c r="G16" s="11" t="str">
        <f t="shared" si="0"/>
        <v>B+</v>
      </c>
      <c r="H16" s="3" t="str">
        <f t="shared" si="1"/>
        <v>3,5</v>
      </c>
      <c r="I16" s="53">
        <v>8.4</v>
      </c>
      <c r="J16" s="11" t="str">
        <f t="shared" si="2"/>
        <v>B+</v>
      </c>
      <c r="K16" s="3" t="str">
        <f t="shared" si="3"/>
        <v>3,5</v>
      </c>
      <c r="L16" s="53">
        <v>8.4</v>
      </c>
      <c r="M16" s="11" t="str">
        <f t="shared" si="4"/>
        <v>B+</v>
      </c>
      <c r="N16" s="3" t="str">
        <f t="shared" si="5"/>
        <v>3,5</v>
      </c>
      <c r="O16" s="9">
        <f t="shared" si="6"/>
        <v>50</v>
      </c>
      <c r="P16" s="10">
        <f t="shared" si="7"/>
        <v>8.3333333333333339</v>
      </c>
      <c r="Q16" s="9">
        <f t="shared" si="8"/>
        <v>21</v>
      </c>
      <c r="R16" s="10">
        <f t="shared" si="9"/>
        <v>3.5</v>
      </c>
      <c r="S16">
        <f>VLOOKUP(B16,Tổng!$B$7:$V$79,21,0)</f>
        <v>0</v>
      </c>
    </row>
    <row r="17" spans="1:19">
      <c r="A17" s="1" t="s">
        <v>44</v>
      </c>
      <c r="B17" s="1" t="s">
        <v>56</v>
      </c>
      <c r="C17" s="2" t="s">
        <v>57</v>
      </c>
      <c r="D17" s="2" t="s">
        <v>58</v>
      </c>
      <c r="E17" s="1" t="s">
        <v>59</v>
      </c>
      <c r="F17" s="53">
        <v>8.1999999999999993</v>
      </c>
      <c r="G17" s="11" t="str">
        <f t="shared" si="0"/>
        <v>B+</v>
      </c>
      <c r="H17" s="3" t="str">
        <f t="shared" si="1"/>
        <v>3,5</v>
      </c>
      <c r="I17" s="53">
        <v>7.6</v>
      </c>
      <c r="J17" s="11" t="str">
        <f t="shared" si="2"/>
        <v>B</v>
      </c>
      <c r="K17" s="3" t="str">
        <f t="shared" si="3"/>
        <v>3,0</v>
      </c>
      <c r="L17" s="53">
        <v>8.4</v>
      </c>
      <c r="M17" s="11" t="str">
        <f t="shared" si="4"/>
        <v>B+</v>
      </c>
      <c r="N17" s="3" t="str">
        <f t="shared" si="5"/>
        <v>3,5</v>
      </c>
      <c r="O17" s="9">
        <f t="shared" si="6"/>
        <v>48.4</v>
      </c>
      <c r="P17" s="10">
        <f t="shared" si="7"/>
        <v>8.0666666666666664</v>
      </c>
      <c r="Q17" s="9">
        <f t="shared" si="8"/>
        <v>20</v>
      </c>
      <c r="R17" s="10">
        <f t="shared" si="9"/>
        <v>3.3333333333333335</v>
      </c>
      <c r="S17" t="str">
        <f>VLOOKUP(B17,Tổng!$B$7:$V$79,21,0)</f>
        <v>Đợt 1</v>
      </c>
    </row>
    <row r="18" spans="1:19">
      <c r="A18" s="1" t="s">
        <v>48</v>
      </c>
      <c r="B18" s="1" t="s">
        <v>65</v>
      </c>
      <c r="C18" s="2" t="s">
        <v>36</v>
      </c>
      <c r="D18" s="2" t="s">
        <v>63</v>
      </c>
      <c r="E18" s="1" t="s">
        <v>66</v>
      </c>
      <c r="F18" s="53">
        <v>8.1999999999999993</v>
      </c>
      <c r="G18" s="11" t="str">
        <f t="shared" si="0"/>
        <v>B+</v>
      </c>
      <c r="H18" s="3" t="str">
        <f t="shared" si="1"/>
        <v>3,5</v>
      </c>
      <c r="I18" s="53">
        <v>8.8000000000000007</v>
      </c>
      <c r="J18" s="11" t="str">
        <f t="shared" si="2"/>
        <v>A</v>
      </c>
      <c r="K18" s="3" t="str">
        <f t="shared" si="3"/>
        <v>3,8</v>
      </c>
      <c r="L18" s="53">
        <v>9.1</v>
      </c>
      <c r="M18" s="11" t="str">
        <f t="shared" si="4"/>
        <v>A</v>
      </c>
      <c r="N18" s="3" t="str">
        <f t="shared" si="5"/>
        <v>3,8</v>
      </c>
      <c r="O18" s="9">
        <f t="shared" si="6"/>
        <v>52.2</v>
      </c>
      <c r="P18" s="10">
        <f t="shared" si="7"/>
        <v>8.7000000000000011</v>
      </c>
      <c r="Q18" s="9">
        <f t="shared" si="8"/>
        <v>22.2</v>
      </c>
      <c r="R18" s="10">
        <f t="shared" si="9"/>
        <v>3.6999999999999997</v>
      </c>
      <c r="S18" t="str">
        <f>VLOOKUP(B18,Tổng!$B$7:$V$79,21,0)</f>
        <v>Đợt 1</v>
      </c>
    </row>
    <row r="19" spans="1:19">
      <c r="A19" s="1" t="s">
        <v>49</v>
      </c>
      <c r="B19" s="1" t="s">
        <v>68</v>
      </c>
      <c r="C19" s="2" t="s">
        <v>69</v>
      </c>
      <c r="D19" s="2" t="s">
        <v>70</v>
      </c>
      <c r="E19" s="1" t="s">
        <v>71</v>
      </c>
      <c r="F19" s="53">
        <v>8.1999999999999993</v>
      </c>
      <c r="G19" s="11" t="str">
        <f t="shared" si="0"/>
        <v>B+</v>
      </c>
      <c r="H19" s="3" t="str">
        <f t="shared" si="1"/>
        <v>3,5</v>
      </c>
      <c r="I19" s="53">
        <v>7</v>
      </c>
      <c r="J19" s="11" t="str">
        <f t="shared" si="2"/>
        <v>B</v>
      </c>
      <c r="K19" s="3" t="str">
        <f t="shared" si="3"/>
        <v>3,0</v>
      </c>
      <c r="L19" s="53">
        <v>7.9</v>
      </c>
      <c r="M19" s="11" t="str">
        <f t="shared" si="4"/>
        <v>B</v>
      </c>
      <c r="N19" s="3" t="str">
        <f t="shared" si="5"/>
        <v>3,0</v>
      </c>
      <c r="O19" s="9">
        <f t="shared" si="6"/>
        <v>46.2</v>
      </c>
      <c r="P19" s="10">
        <f t="shared" si="7"/>
        <v>7.7</v>
      </c>
      <c r="Q19" s="9">
        <f t="shared" si="8"/>
        <v>19</v>
      </c>
      <c r="R19" s="10">
        <f t="shared" si="9"/>
        <v>3.1666666666666665</v>
      </c>
      <c r="S19" t="str">
        <f>VLOOKUP(B19,Tổng!$B$7:$V$79,21,0)</f>
        <v>Đợt 1</v>
      </c>
    </row>
    <row r="20" spans="1:19">
      <c r="A20" s="1" t="s">
        <v>54</v>
      </c>
      <c r="B20" s="1" t="s">
        <v>75</v>
      </c>
      <c r="C20" s="2" t="s">
        <v>76</v>
      </c>
      <c r="D20" s="2" t="s">
        <v>73</v>
      </c>
      <c r="E20" s="1" t="s">
        <v>77</v>
      </c>
      <c r="F20" s="53">
        <v>8.1999999999999993</v>
      </c>
      <c r="G20" s="11" t="str">
        <f t="shared" si="0"/>
        <v>B+</v>
      </c>
      <c r="H20" s="3" t="str">
        <f t="shared" si="1"/>
        <v>3,5</v>
      </c>
      <c r="I20" s="53">
        <v>8.4</v>
      </c>
      <c r="J20" s="11" t="str">
        <f t="shared" si="2"/>
        <v>B+</v>
      </c>
      <c r="K20" s="3" t="str">
        <f t="shared" si="3"/>
        <v>3,5</v>
      </c>
      <c r="L20" s="53">
        <v>8.6</v>
      </c>
      <c r="M20" s="11" t="str">
        <f t="shared" si="4"/>
        <v>A</v>
      </c>
      <c r="N20" s="3" t="str">
        <f t="shared" si="5"/>
        <v>3,8</v>
      </c>
      <c r="O20" s="9">
        <f t="shared" si="6"/>
        <v>50.400000000000006</v>
      </c>
      <c r="P20" s="10">
        <f t="shared" si="7"/>
        <v>8.4</v>
      </c>
      <c r="Q20" s="9">
        <f t="shared" si="8"/>
        <v>21.6</v>
      </c>
      <c r="R20" s="10">
        <f t="shared" si="9"/>
        <v>3.6</v>
      </c>
      <c r="S20" t="str">
        <f>VLOOKUP(B20,Tổng!$B$7:$V$79,21,0)</f>
        <v>Đợt 1</v>
      </c>
    </row>
    <row r="21" spans="1:19">
      <c r="A21" s="1" t="s">
        <v>55</v>
      </c>
      <c r="B21" s="1" t="s">
        <v>79</v>
      </c>
      <c r="C21" s="2" t="s">
        <v>80</v>
      </c>
      <c r="D21" s="2" t="s">
        <v>81</v>
      </c>
      <c r="E21" s="1" t="s">
        <v>82</v>
      </c>
      <c r="F21" s="53">
        <v>8.1999999999999993</v>
      </c>
      <c r="G21" s="11" t="str">
        <f t="shared" si="0"/>
        <v>B+</v>
      </c>
      <c r="H21" s="3" t="str">
        <f t="shared" si="1"/>
        <v>3,5</v>
      </c>
      <c r="I21" s="53">
        <v>7</v>
      </c>
      <c r="J21" s="11" t="str">
        <f t="shared" si="2"/>
        <v>B</v>
      </c>
      <c r="K21" s="3" t="str">
        <f t="shared" si="3"/>
        <v>3,0</v>
      </c>
      <c r="L21" s="53">
        <v>8.5</v>
      </c>
      <c r="M21" s="11" t="str">
        <f t="shared" si="4"/>
        <v>A</v>
      </c>
      <c r="N21" s="3" t="str">
        <f t="shared" si="5"/>
        <v>3,8</v>
      </c>
      <c r="O21" s="9">
        <f t="shared" si="6"/>
        <v>47.4</v>
      </c>
      <c r="P21" s="10">
        <f t="shared" si="7"/>
        <v>7.8999999999999995</v>
      </c>
      <c r="Q21" s="9">
        <f t="shared" si="8"/>
        <v>20.6</v>
      </c>
      <c r="R21" s="10">
        <f t="shared" si="9"/>
        <v>3.4333333333333336</v>
      </c>
      <c r="S21" t="str">
        <f>VLOOKUP(B21,Tổng!$B$7:$V$79,21,0)</f>
        <v>Đợt 1</v>
      </c>
    </row>
    <row r="22" spans="1:19">
      <c r="A22" s="1" t="s">
        <v>60</v>
      </c>
      <c r="B22" s="1" t="s">
        <v>84</v>
      </c>
      <c r="C22" s="2" t="s">
        <v>85</v>
      </c>
      <c r="D22" s="2" t="s">
        <v>86</v>
      </c>
      <c r="E22" s="1" t="s">
        <v>87</v>
      </c>
      <c r="F22" s="53">
        <v>8.1999999999999993</v>
      </c>
      <c r="G22" s="11" t="str">
        <f t="shared" si="0"/>
        <v>B+</v>
      </c>
      <c r="H22" s="3" t="str">
        <f t="shared" si="1"/>
        <v>3,5</v>
      </c>
      <c r="I22" s="53">
        <v>8.4</v>
      </c>
      <c r="J22" s="11" t="str">
        <f t="shared" si="2"/>
        <v>B+</v>
      </c>
      <c r="K22" s="3" t="str">
        <f t="shared" si="3"/>
        <v>3,5</v>
      </c>
      <c r="L22" s="53">
        <v>8.6</v>
      </c>
      <c r="M22" s="11" t="str">
        <f t="shared" si="4"/>
        <v>A</v>
      </c>
      <c r="N22" s="3" t="str">
        <f t="shared" si="5"/>
        <v>3,8</v>
      </c>
      <c r="O22" s="9">
        <f t="shared" si="6"/>
        <v>50.400000000000006</v>
      </c>
      <c r="P22" s="10">
        <f t="shared" si="7"/>
        <v>8.4</v>
      </c>
      <c r="Q22" s="9">
        <f t="shared" si="8"/>
        <v>21.6</v>
      </c>
      <c r="R22" s="10">
        <f t="shared" si="9"/>
        <v>3.6</v>
      </c>
      <c r="S22" t="str">
        <f>VLOOKUP(B22,Tổng!$B$7:$V$79,21,0)</f>
        <v>Đợt 1</v>
      </c>
    </row>
    <row r="23" spans="1:19">
      <c r="A23" s="1" t="s">
        <v>61</v>
      </c>
      <c r="B23" s="1" t="s">
        <v>89</v>
      </c>
      <c r="C23" s="2" t="s">
        <v>90</v>
      </c>
      <c r="D23" s="2" t="s">
        <v>86</v>
      </c>
      <c r="E23" s="1" t="s">
        <v>91</v>
      </c>
      <c r="F23" s="53">
        <v>8.1999999999999993</v>
      </c>
      <c r="G23" s="11" t="str">
        <f t="shared" si="0"/>
        <v>B+</v>
      </c>
      <c r="H23" s="3" t="str">
        <f t="shared" si="1"/>
        <v>3,5</v>
      </c>
      <c r="I23" s="53">
        <v>8.4</v>
      </c>
      <c r="J23" s="11" t="str">
        <f t="shared" si="2"/>
        <v>B+</v>
      </c>
      <c r="K23" s="3" t="str">
        <f t="shared" si="3"/>
        <v>3,5</v>
      </c>
      <c r="L23" s="53">
        <v>8.6</v>
      </c>
      <c r="M23" s="11" t="str">
        <f t="shared" si="4"/>
        <v>A</v>
      </c>
      <c r="N23" s="3" t="str">
        <f t="shared" si="5"/>
        <v>3,8</v>
      </c>
      <c r="O23" s="9">
        <f t="shared" si="6"/>
        <v>50.400000000000006</v>
      </c>
      <c r="P23" s="10">
        <f t="shared" si="7"/>
        <v>8.4</v>
      </c>
      <c r="Q23" s="9">
        <f t="shared" si="8"/>
        <v>21.6</v>
      </c>
      <c r="R23" s="10">
        <f t="shared" si="9"/>
        <v>3.6</v>
      </c>
      <c r="S23" t="str">
        <f>VLOOKUP(B23,Tổng!$B$7:$V$79,21,0)</f>
        <v>Đợt 1</v>
      </c>
    </row>
    <row r="24" spans="1:19">
      <c r="A24" s="1" t="s">
        <v>62</v>
      </c>
      <c r="B24" s="1" t="s">
        <v>93</v>
      </c>
      <c r="C24" s="2" t="s">
        <v>94</v>
      </c>
      <c r="D24" s="2" t="s">
        <v>86</v>
      </c>
      <c r="E24" s="1" t="s">
        <v>95</v>
      </c>
      <c r="F24" s="53">
        <v>8.1999999999999993</v>
      </c>
      <c r="G24" s="11" t="str">
        <f t="shared" si="0"/>
        <v>B+</v>
      </c>
      <c r="H24" s="3" t="str">
        <f t="shared" si="1"/>
        <v>3,5</v>
      </c>
      <c r="I24" s="53">
        <v>7.6</v>
      </c>
      <c r="J24" s="11" t="str">
        <f t="shared" si="2"/>
        <v>B</v>
      </c>
      <c r="K24" s="3" t="str">
        <f t="shared" si="3"/>
        <v>3,0</v>
      </c>
      <c r="L24" s="53">
        <v>8.5</v>
      </c>
      <c r="M24" s="11" t="str">
        <f t="shared" si="4"/>
        <v>A</v>
      </c>
      <c r="N24" s="3" t="str">
        <f t="shared" si="5"/>
        <v>3,8</v>
      </c>
      <c r="O24" s="9">
        <f t="shared" si="6"/>
        <v>48.599999999999994</v>
      </c>
      <c r="P24" s="10">
        <f t="shared" si="7"/>
        <v>8.1</v>
      </c>
      <c r="Q24" s="9">
        <f t="shared" si="8"/>
        <v>20.6</v>
      </c>
      <c r="R24" s="10">
        <f t="shared" si="9"/>
        <v>3.4333333333333336</v>
      </c>
      <c r="S24">
        <f>VLOOKUP(B24,Tổng!$B$7:$V$79,21,0)</f>
        <v>0</v>
      </c>
    </row>
    <row r="25" spans="1:19">
      <c r="A25" s="1" t="s">
        <v>64</v>
      </c>
      <c r="B25" s="1" t="s">
        <v>97</v>
      </c>
      <c r="C25" s="2" t="s">
        <v>98</v>
      </c>
      <c r="D25" s="2" t="s">
        <v>99</v>
      </c>
      <c r="E25" s="1" t="s">
        <v>100</v>
      </c>
      <c r="F25" s="53">
        <v>7.6</v>
      </c>
      <c r="G25" s="11" t="str">
        <f t="shared" si="0"/>
        <v>B</v>
      </c>
      <c r="H25" s="3" t="str">
        <f t="shared" si="1"/>
        <v>3,0</v>
      </c>
      <c r="I25" s="53">
        <v>8.4</v>
      </c>
      <c r="J25" s="11" t="str">
        <f t="shared" si="2"/>
        <v>B+</v>
      </c>
      <c r="K25" s="3" t="str">
        <f t="shared" si="3"/>
        <v>3,5</v>
      </c>
      <c r="L25" s="53">
        <v>9</v>
      </c>
      <c r="M25" s="11" t="str">
        <f t="shared" si="4"/>
        <v>A</v>
      </c>
      <c r="N25" s="3" t="str">
        <f t="shared" si="5"/>
        <v>3,8</v>
      </c>
      <c r="O25" s="9">
        <f t="shared" si="6"/>
        <v>50</v>
      </c>
      <c r="P25" s="10">
        <f t="shared" si="7"/>
        <v>8.3333333333333339</v>
      </c>
      <c r="Q25" s="9">
        <f t="shared" si="8"/>
        <v>20.6</v>
      </c>
      <c r="R25" s="10">
        <f t="shared" si="9"/>
        <v>3.4333333333333336</v>
      </c>
      <c r="S25" t="str">
        <f>VLOOKUP(B25,Tổng!$B$7:$V$79,21,0)</f>
        <v>Đợt 1</v>
      </c>
    </row>
    <row r="26" spans="1:19">
      <c r="A26" s="1" t="s">
        <v>67</v>
      </c>
      <c r="B26" s="1" t="s">
        <v>102</v>
      </c>
      <c r="C26" s="2" t="s">
        <v>103</v>
      </c>
      <c r="D26" s="2" t="s">
        <v>104</v>
      </c>
      <c r="E26" s="1" t="s">
        <v>105</v>
      </c>
      <c r="F26" s="53">
        <v>8.1999999999999993</v>
      </c>
      <c r="G26" s="11" t="str">
        <f t="shared" si="0"/>
        <v>B+</v>
      </c>
      <c r="H26" s="3" t="str">
        <f t="shared" si="1"/>
        <v>3,5</v>
      </c>
      <c r="I26" s="53">
        <v>8.6</v>
      </c>
      <c r="J26" s="11" t="str">
        <f t="shared" si="2"/>
        <v>A</v>
      </c>
      <c r="K26" s="3" t="str">
        <f t="shared" si="3"/>
        <v>3,8</v>
      </c>
      <c r="L26" s="53">
        <v>9.1999999999999993</v>
      </c>
      <c r="M26" s="11" t="str">
        <f t="shared" si="4"/>
        <v>A</v>
      </c>
      <c r="N26" s="3" t="str">
        <f t="shared" si="5"/>
        <v>3,8</v>
      </c>
      <c r="O26" s="9">
        <f t="shared" si="6"/>
        <v>51.999999999999993</v>
      </c>
      <c r="P26" s="10">
        <f t="shared" si="7"/>
        <v>8.6666666666666661</v>
      </c>
      <c r="Q26" s="9">
        <f t="shared" si="8"/>
        <v>22.2</v>
      </c>
      <c r="R26" s="10">
        <f t="shared" si="9"/>
        <v>3.6999999999999997</v>
      </c>
      <c r="S26" t="str">
        <f>VLOOKUP(B26,Tổng!$B$7:$V$79,21,0)</f>
        <v>Đợt 1</v>
      </c>
    </row>
    <row r="27" spans="1:19">
      <c r="A27" s="1" t="s">
        <v>72</v>
      </c>
      <c r="B27" s="1" t="s">
        <v>107</v>
      </c>
      <c r="C27" s="2" t="s">
        <v>108</v>
      </c>
      <c r="D27" s="2" t="s">
        <v>109</v>
      </c>
      <c r="E27" s="1" t="s">
        <v>110</v>
      </c>
      <c r="F27" s="53">
        <v>8.1999999999999993</v>
      </c>
      <c r="G27" s="11" t="str">
        <f t="shared" si="0"/>
        <v>B+</v>
      </c>
      <c r="H27" s="3" t="str">
        <f t="shared" si="1"/>
        <v>3,5</v>
      </c>
      <c r="I27" s="53">
        <v>8</v>
      </c>
      <c r="J27" s="11" t="str">
        <f t="shared" si="2"/>
        <v>B+</v>
      </c>
      <c r="K27" s="3" t="str">
        <f t="shared" si="3"/>
        <v>3,5</v>
      </c>
      <c r="L27" s="53">
        <v>8.3000000000000007</v>
      </c>
      <c r="M27" s="11" t="str">
        <f t="shared" si="4"/>
        <v>B+</v>
      </c>
      <c r="N27" s="3" t="str">
        <f t="shared" si="5"/>
        <v>3,5</v>
      </c>
      <c r="O27" s="9">
        <f t="shared" si="6"/>
        <v>49</v>
      </c>
      <c r="P27" s="10">
        <f t="shared" si="7"/>
        <v>8.1666666666666661</v>
      </c>
      <c r="Q27" s="9">
        <f t="shared" si="8"/>
        <v>21</v>
      </c>
      <c r="R27" s="10">
        <f t="shared" si="9"/>
        <v>3.5</v>
      </c>
      <c r="S27" t="str">
        <f>VLOOKUP(B27,Tổng!$B$7:$V$79,21,0)</f>
        <v>Đợt 1</v>
      </c>
    </row>
    <row r="28" spans="1:19">
      <c r="A28" s="1" t="s">
        <v>74</v>
      </c>
      <c r="B28" s="1" t="s">
        <v>112</v>
      </c>
      <c r="C28" s="2" t="s">
        <v>113</v>
      </c>
      <c r="D28" s="2" t="s">
        <v>114</v>
      </c>
      <c r="E28" s="1" t="s">
        <v>115</v>
      </c>
      <c r="F28" s="53">
        <v>8.1999999999999993</v>
      </c>
      <c r="G28" s="11" t="str">
        <f t="shared" si="0"/>
        <v>B+</v>
      </c>
      <c r="H28" s="3" t="str">
        <f t="shared" si="1"/>
        <v>3,5</v>
      </c>
      <c r="I28" s="53">
        <v>8</v>
      </c>
      <c r="J28" s="11" t="str">
        <f t="shared" si="2"/>
        <v>B+</v>
      </c>
      <c r="K28" s="3" t="str">
        <f t="shared" si="3"/>
        <v>3,5</v>
      </c>
      <c r="L28" s="53">
        <v>9.1999999999999993</v>
      </c>
      <c r="M28" s="11" t="str">
        <f t="shared" si="4"/>
        <v>A</v>
      </c>
      <c r="N28" s="3" t="str">
        <f t="shared" si="5"/>
        <v>3,8</v>
      </c>
      <c r="O28" s="9">
        <f t="shared" si="6"/>
        <v>50.8</v>
      </c>
      <c r="P28" s="10">
        <f t="shared" si="7"/>
        <v>8.4666666666666668</v>
      </c>
      <c r="Q28" s="9">
        <f t="shared" si="8"/>
        <v>21.6</v>
      </c>
      <c r="R28" s="10">
        <f t="shared" si="9"/>
        <v>3.6</v>
      </c>
      <c r="S28" t="str">
        <f>VLOOKUP(B28,Tổng!$B$7:$V$79,21,0)</f>
        <v>Đợt 1</v>
      </c>
    </row>
    <row r="29" spans="1:19">
      <c r="A29" s="1" t="s">
        <v>78</v>
      </c>
      <c r="B29" s="1" t="s">
        <v>117</v>
      </c>
      <c r="C29" s="2" t="s">
        <v>118</v>
      </c>
      <c r="D29" s="2" t="s">
        <v>119</v>
      </c>
      <c r="E29" s="1" t="s">
        <v>120</v>
      </c>
      <c r="F29" s="53">
        <v>8.1999999999999993</v>
      </c>
      <c r="G29" s="11" t="str">
        <f t="shared" si="0"/>
        <v>B+</v>
      </c>
      <c r="H29" s="3" t="str">
        <f t="shared" si="1"/>
        <v>3,5</v>
      </c>
      <c r="I29" s="53">
        <v>8.4</v>
      </c>
      <c r="J29" s="11" t="str">
        <f t="shared" si="2"/>
        <v>B+</v>
      </c>
      <c r="K29" s="3" t="str">
        <f t="shared" si="3"/>
        <v>3,5</v>
      </c>
      <c r="L29" s="53">
        <v>8.4</v>
      </c>
      <c r="M29" s="11" t="str">
        <f t="shared" si="4"/>
        <v>B+</v>
      </c>
      <c r="N29" s="3" t="str">
        <f t="shared" si="5"/>
        <v>3,5</v>
      </c>
      <c r="O29" s="9">
        <f t="shared" si="6"/>
        <v>50</v>
      </c>
      <c r="P29" s="10">
        <f t="shared" si="7"/>
        <v>8.3333333333333339</v>
      </c>
      <c r="Q29" s="9">
        <f t="shared" si="8"/>
        <v>21</v>
      </c>
      <c r="R29" s="10">
        <f t="shared" si="9"/>
        <v>3.5</v>
      </c>
      <c r="S29" t="str">
        <f>VLOOKUP(B29,Tổng!$B$7:$V$79,21,0)</f>
        <v>Đợt 1</v>
      </c>
    </row>
    <row r="30" spans="1:19">
      <c r="A30" s="1" t="s">
        <v>83</v>
      </c>
      <c r="B30" s="1" t="s">
        <v>122</v>
      </c>
      <c r="C30" s="2" t="s">
        <v>123</v>
      </c>
      <c r="D30" s="2" t="s">
        <v>119</v>
      </c>
      <c r="E30" s="1" t="s">
        <v>124</v>
      </c>
      <c r="F30" s="53">
        <v>7.6</v>
      </c>
      <c r="G30" s="11" t="str">
        <f t="shared" si="0"/>
        <v>B</v>
      </c>
      <c r="H30" s="3" t="str">
        <f t="shared" si="1"/>
        <v>3,0</v>
      </c>
      <c r="I30" s="53">
        <v>7.6</v>
      </c>
      <c r="J30" s="11" t="str">
        <f t="shared" si="2"/>
        <v>B</v>
      </c>
      <c r="K30" s="3" t="str">
        <f t="shared" si="3"/>
        <v>3,0</v>
      </c>
      <c r="L30" s="53">
        <v>8.5</v>
      </c>
      <c r="M30" s="11" t="str">
        <f t="shared" si="4"/>
        <v>A</v>
      </c>
      <c r="N30" s="3" t="str">
        <f t="shared" si="5"/>
        <v>3,8</v>
      </c>
      <c r="O30" s="9">
        <f t="shared" si="6"/>
        <v>47.4</v>
      </c>
      <c r="P30" s="10">
        <f t="shared" si="7"/>
        <v>7.8999999999999995</v>
      </c>
      <c r="Q30" s="9">
        <f t="shared" si="8"/>
        <v>19.600000000000001</v>
      </c>
      <c r="R30" s="10">
        <f t="shared" si="9"/>
        <v>3.2666666666666671</v>
      </c>
      <c r="S30" t="str">
        <f>VLOOKUP(B30,Tổng!$B$7:$V$79,21,0)</f>
        <v>Đợt 1</v>
      </c>
    </row>
    <row r="31" spans="1:19">
      <c r="A31" s="1" t="s">
        <v>88</v>
      </c>
      <c r="B31" s="1" t="s">
        <v>126</v>
      </c>
      <c r="C31" s="2" t="s">
        <v>127</v>
      </c>
      <c r="D31" s="2" t="s">
        <v>119</v>
      </c>
      <c r="E31" s="1" t="s">
        <v>128</v>
      </c>
      <c r="F31" s="53">
        <v>8.1999999999999993</v>
      </c>
      <c r="G31" s="11" t="str">
        <f t="shared" si="0"/>
        <v>B+</v>
      </c>
      <c r="H31" s="3" t="str">
        <f t="shared" si="1"/>
        <v>3,5</v>
      </c>
      <c r="I31" s="53">
        <v>8</v>
      </c>
      <c r="J31" s="11" t="str">
        <f t="shared" si="2"/>
        <v>B+</v>
      </c>
      <c r="K31" s="3" t="str">
        <f t="shared" si="3"/>
        <v>3,5</v>
      </c>
      <c r="L31" s="53">
        <v>7.3</v>
      </c>
      <c r="M31" s="11" t="str">
        <f t="shared" si="4"/>
        <v>B</v>
      </c>
      <c r="N31" s="3" t="str">
        <f t="shared" si="5"/>
        <v>3,0</v>
      </c>
      <c r="O31" s="9">
        <f t="shared" si="6"/>
        <v>47</v>
      </c>
      <c r="P31" s="10">
        <f t="shared" si="7"/>
        <v>7.833333333333333</v>
      </c>
      <c r="Q31" s="9">
        <f t="shared" si="8"/>
        <v>20</v>
      </c>
      <c r="R31" s="10">
        <f t="shared" si="9"/>
        <v>3.3333333333333335</v>
      </c>
      <c r="S31">
        <f>VLOOKUP(B31,Tổng!$B$7:$V$79,21,0)</f>
        <v>0</v>
      </c>
    </row>
    <row r="32" spans="1:19">
      <c r="A32" s="1" t="s">
        <v>92</v>
      </c>
      <c r="B32" s="1" t="s">
        <v>132</v>
      </c>
      <c r="C32" s="2" t="s">
        <v>133</v>
      </c>
      <c r="D32" s="2" t="s">
        <v>130</v>
      </c>
      <c r="E32" s="1" t="s">
        <v>134</v>
      </c>
      <c r="F32" s="53">
        <v>8.1999999999999993</v>
      </c>
      <c r="G32" s="11" t="str">
        <f t="shared" si="0"/>
        <v>B+</v>
      </c>
      <c r="H32" s="3" t="str">
        <f t="shared" si="1"/>
        <v>3,5</v>
      </c>
      <c r="I32" s="53">
        <v>7.4</v>
      </c>
      <c r="J32" s="11" t="str">
        <f t="shared" si="2"/>
        <v>B</v>
      </c>
      <c r="K32" s="3" t="str">
        <f t="shared" si="3"/>
        <v>3,0</v>
      </c>
      <c r="L32" s="53">
        <v>8.5</v>
      </c>
      <c r="M32" s="11" t="str">
        <f t="shared" si="4"/>
        <v>A</v>
      </c>
      <c r="N32" s="3" t="str">
        <f t="shared" si="5"/>
        <v>3,8</v>
      </c>
      <c r="O32" s="9">
        <f t="shared" si="6"/>
        <v>48.2</v>
      </c>
      <c r="P32" s="10">
        <f t="shared" si="7"/>
        <v>8.0333333333333332</v>
      </c>
      <c r="Q32" s="9">
        <f t="shared" si="8"/>
        <v>20.6</v>
      </c>
      <c r="R32" s="10">
        <f t="shared" si="9"/>
        <v>3.4333333333333336</v>
      </c>
      <c r="S32" t="str">
        <f>VLOOKUP(B32,Tổng!$B$7:$V$79,21,0)</f>
        <v>Đợt 1</v>
      </c>
    </row>
    <row r="33" spans="1:20" s="51" customFormat="1">
      <c r="A33" s="46" t="s">
        <v>96</v>
      </c>
      <c r="B33" s="46" t="s">
        <v>136</v>
      </c>
      <c r="C33" s="47" t="s">
        <v>137</v>
      </c>
      <c r="D33" s="47" t="s">
        <v>138</v>
      </c>
      <c r="E33" s="46" t="s">
        <v>139</v>
      </c>
      <c r="F33" s="54"/>
      <c r="G33" s="48" t="str">
        <f t="shared" si="0"/>
        <v>F</v>
      </c>
      <c r="H33" s="3" t="str">
        <f t="shared" si="1"/>
        <v>0,0</v>
      </c>
      <c r="I33" s="54"/>
      <c r="J33" s="48" t="str">
        <f t="shared" si="2"/>
        <v>F</v>
      </c>
      <c r="K33" s="3" t="str">
        <f t="shared" si="3"/>
        <v>0,0</v>
      </c>
      <c r="L33" s="54"/>
      <c r="M33" s="48" t="str">
        <f t="shared" si="4"/>
        <v>F</v>
      </c>
      <c r="N33" s="3" t="str">
        <f t="shared" si="5"/>
        <v>0,0</v>
      </c>
      <c r="O33" s="49">
        <f t="shared" si="6"/>
        <v>0</v>
      </c>
      <c r="P33" s="50">
        <f t="shared" si="7"/>
        <v>0</v>
      </c>
      <c r="Q33" s="49">
        <f t="shared" si="8"/>
        <v>0</v>
      </c>
      <c r="R33" s="50">
        <f t="shared" si="9"/>
        <v>0</v>
      </c>
      <c r="S33">
        <f>VLOOKUP(B33,Tổng!$B$7:$V$79,21,0)</f>
        <v>0</v>
      </c>
      <c r="T33" s="51" t="s">
        <v>407</v>
      </c>
    </row>
    <row r="34" spans="1:20">
      <c r="A34" s="1" t="s">
        <v>101</v>
      </c>
      <c r="B34" s="1" t="s">
        <v>141</v>
      </c>
      <c r="C34" s="2" t="s">
        <v>142</v>
      </c>
      <c r="D34" s="2" t="s">
        <v>143</v>
      </c>
      <c r="E34" s="1" t="s">
        <v>144</v>
      </c>
      <c r="F34" s="53">
        <v>8.1999999999999993</v>
      </c>
      <c r="G34" s="11" t="str">
        <f t="shared" si="0"/>
        <v>B+</v>
      </c>
      <c r="H34" s="3" t="str">
        <f t="shared" si="1"/>
        <v>3,5</v>
      </c>
      <c r="I34" s="53">
        <v>8.4</v>
      </c>
      <c r="J34" s="11" t="str">
        <f t="shared" si="2"/>
        <v>B+</v>
      </c>
      <c r="K34" s="3" t="str">
        <f t="shared" si="3"/>
        <v>3,5</v>
      </c>
      <c r="L34" s="53">
        <v>8.5</v>
      </c>
      <c r="M34" s="11" t="str">
        <f t="shared" si="4"/>
        <v>A</v>
      </c>
      <c r="N34" s="3" t="str">
        <f t="shared" si="5"/>
        <v>3,8</v>
      </c>
      <c r="O34" s="9">
        <f t="shared" si="6"/>
        <v>50.2</v>
      </c>
      <c r="P34" s="10">
        <f t="shared" si="7"/>
        <v>8.3666666666666671</v>
      </c>
      <c r="Q34" s="9">
        <f t="shared" si="8"/>
        <v>21.6</v>
      </c>
      <c r="R34" s="10">
        <f t="shared" si="9"/>
        <v>3.6</v>
      </c>
      <c r="S34" t="str">
        <f>VLOOKUP(B34,Tổng!$B$7:$V$79,21,0)</f>
        <v>Đợt 1</v>
      </c>
    </row>
    <row r="35" spans="1:20">
      <c r="A35" s="1" t="s">
        <v>106</v>
      </c>
      <c r="B35" s="1" t="s">
        <v>146</v>
      </c>
      <c r="C35" s="2" t="s">
        <v>147</v>
      </c>
      <c r="D35" s="2" t="s">
        <v>148</v>
      </c>
      <c r="E35" s="1" t="s">
        <v>149</v>
      </c>
      <c r="F35" s="53">
        <v>8.1999999999999993</v>
      </c>
      <c r="G35" s="11" t="str">
        <f t="shared" si="0"/>
        <v>B+</v>
      </c>
      <c r="H35" s="3" t="str">
        <f t="shared" si="1"/>
        <v>3,5</v>
      </c>
      <c r="I35" s="53">
        <v>7.6</v>
      </c>
      <c r="J35" s="11" t="str">
        <f t="shared" si="2"/>
        <v>B</v>
      </c>
      <c r="K35" s="3" t="str">
        <f t="shared" si="3"/>
        <v>3,0</v>
      </c>
      <c r="L35" s="53">
        <v>8.5</v>
      </c>
      <c r="M35" s="11" t="str">
        <f t="shared" si="4"/>
        <v>A</v>
      </c>
      <c r="N35" s="3" t="str">
        <f t="shared" si="5"/>
        <v>3,8</v>
      </c>
      <c r="O35" s="9">
        <f t="shared" si="6"/>
        <v>48.599999999999994</v>
      </c>
      <c r="P35" s="10">
        <f t="shared" si="7"/>
        <v>8.1</v>
      </c>
      <c r="Q35" s="9">
        <f t="shared" si="8"/>
        <v>20.6</v>
      </c>
      <c r="R35" s="10">
        <f t="shared" si="9"/>
        <v>3.4333333333333336</v>
      </c>
      <c r="S35">
        <f>VLOOKUP(B35,Tổng!$B$7:$V$79,21,0)</f>
        <v>0</v>
      </c>
    </row>
    <row r="36" spans="1:20">
      <c r="A36" s="1" t="s">
        <v>111</v>
      </c>
      <c r="B36" s="1" t="s">
        <v>151</v>
      </c>
      <c r="C36" s="2" t="s">
        <v>152</v>
      </c>
      <c r="D36" s="2" t="s">
        <v>153</v>
      </c>
      <c r="E36" s="1" t="s">
        <v>154</v>
      </c>
      <c r="F36" s="53">
        <v>5.8</v>
      </c>
      <c r="G36" s="11" t="str">
        <f t="shared" si="0"/>
        <v>C</v>
      </c>
      <c r="H36" s="3" t="str">
        <f t="shared" si="1"/>
        <v>2,0</v>
      </c>
      <c r="I36" s="53">
        <v>7.6</v>
      </c>
      <c r="J36" s="11" t="str">
        <f t="shared" si="2"/>
        <v>B</v>
      </c>
      <c r="K36" s="3" t="str">
        <f t="shared" si="3"/>
        <v>3,0</v>
      </c>
      <c r="L36" s="53">
        <v>8.3000000000000007</v>
      </c>
      <c r="M36" s="11" t="str">
        <f t="shared" si="4"/>
        <v>B+</v>
      </c>
      <c r="N36" s="3" t="str">
        <f t="shared" si="5"/>
        <v>3,5</v>
      </c>
      <c r="O36" s="9">
        <f t="shared" si="6"/>
        <v>43.4</v>
      </c>
      <c r="P36" s="10">
        <f t="shared" si="7"/>
        <v>7.2333333333333334</v>
      </c>
      <c r="Q36" s="9">
        <f t="shared" si="8"/>
        <v>17</v>
      </c>
      <c r="R36" s="10">
        <f t="shared" si="9"/>
        <v>2.8333333333333335</v>
      </c>
      <c r="S36">
        <f>VLOOKUP(B36,Tổng!$B$7:$V$79,21,0)</f>
        <v>0</v>
      </c>
    </row>
    <row r="37" spans="1:20">
      <c r="A37" s="1" t="s">
        <v>116</v>
      </c>
      <c r="B37" s="1" t="s">
        <v>156</v>
      </c>
      <c r="C37" s="2" t="s">
        <v>157</v>
      </c>
      <c r="D37" s="2" t="s">
        <v>158</v>
      </c>
      <c r="E37" s="1" t="s">
        <v>159</v>
      </c>
      <c r="F37" s="53">
        <v>8.1999999999999993</v>
      </c>
      <c r="G37" s="11" t="str">
        <f t="shared" si="0"/>
        <v>B+</v>
      </c>
      <c r="H37" s="3" t="str">
        <f t="shared" si="1"/>
        <v>3,5</v>
      </c>
      <c r="I37" s="53">
        <v>8</v>
      </c>
      <c r="J37" s="11" t="str">
        <f t="shared" si="2"/>
        <v>B+</v>
      </c>
      <c r="K37" s="3" t="str">
        <f t="shared" si="3"/>
        <v>3,5</v>
      </c>
      <c r="L37" s="53">
        <v>8.6</v>
      </c>
      <c r="M37" s="11" t="str">
        <f t="shared" si="4"/>
        <v>A</v>
      </c>
      <c r="N37" s="3" t="str">
        <f t="shared" si="5"/>
        <v>3,8</v>
      </c>
      <c r="O37" s="9">
        <f t="shared" si="6"/>
        <v>49.599999999999994</v>
      </c>
      <c r="P37" s="10">
        <f t="shared" si="7"/>
        <v>8.2666666666666657</v>
      </c>
      <c r="Q37" s="9">
        <f t="shared" si="8"/>
        <v>21.6</v>
      </c>
      <c r="R37" s="10">
        <f t="shared" si="9"/>
        <v>3.6</v>
      </c>
      <c r="S37" t="str">
        <f>VLOOKUP(B37,Tổng!$B$7:$V$79,21,0)</f>
        <v>Đợt 1</v>
      </c>
    </row>
    <row r="38" spans="1:20">
      <c r="A38" s="1" t="s">
        <v>121</v>
      </c>
      <c r="B38" s="1" t="s">
        <v>161</v>
      </c>
      <c r="C38" s="2" t="s">
        <v>147</v>
      </c>
      <c r="D38" s="2" t="s">
        <v>162</v>
      </c>
      <c r="E38" s="1" t="s">
        <v>163</v>
      </c>
      <c r="F38" s="53">
        <v>8.1999999999999993</v>
      </c>
      <c r="G38" s="11" t="str">
        <f t="shared" si="0"/>
        <v>B+</v>
      </c>
      <c r="H38" s="3" t="str">
        <f t="shared" si="1"/>
        <v>3,5</v>
      </c>
      <c r="I38" s="53">
        <v>8</v>
      </c>
      <c r="J38" s="11" t="str">
        <f t="shared" si="2"/>
        <v>B+</v>
      </c>
      <c r="K38" s="3" t="str">
        <f t="shared" si="3"/>
        <v>3,5</v>
      </c>
      <c r="L38" s="53">
        <v>8.8000000000000007</v>
      </c>
      <c r="M38" s="11" t="str">
        <f t="shared" si="4"/>
        <v>A</v>
      </c>
      <c r="N38" s="3" t="str">
        <f t="shared" si="5"/>
        <v>3,8</v>
      </c>
      <c r="O38" s="9">
        <f t="shared" si="6"/>
        <v>50</v>
      </c>
      <c r="P38" s="10">
        <f t="shared" si="7"/>
        <v>8.3333333333333339</v>
      </c>
      <c r="Q38" s="9">
        <f t="shared" si="8"/>
        <v>21.6</v>
      </c>
      <c r="R38" s="10">
        <f t="shared" si="9"/>
        <v>3.6</v>
      </c>
      <c r="S38" t="str">
        <f>VLOOKUP(B38,Tổng!$B$7:$V$79,21,0)</f>
        <v>Đợt 1</v>
      </c>
    </row>
    <row r="39" spans="1:20">
      <c r="A39" s="1" t="s">
        <v>125</v>
      </c>
      <c r="B39" s="1" t="s">
        <v>165</v>
      </c>
      <c r="C39" s="2" t="s">
        <v>166</v>
      </c>
      <c r="D39" s="2" t="s">
        <v>167</v>
      </c>
      <c r="E39" s="1" t="s">
        <v>168</v>
      </c>
      <c r="F39" s="53">
        <v>8.1999999999999993</v>
      </c>
      <c r="G39" s="11" t="str">
        <f t="shared" si="0"/>
        <v>B+</v>
      </c>
      <c r="H39" s="3" t="str">
        <f t="shared" si="1"/>
        <v>3,5</v>
      </c>
      <c r="I39" s="53">
        <v>8</v>
      </c>
      <c r="J39" s="11" t="str">
        <f t="shared" si="2"/>
        <v>B+</v>
      </c>
      <c r="K39" s="3" t="str">
        <f t="shared" si="3"/>
        <v>3,5</v>
      </c>
      <c r="L39" s="53">
        <v>8.1999999999999993</v>
      </c>
      <c r="M39" s="11" t="str">
        <f t="shared" si="4"/>
        <v>B+</v>
      </c>
      <c r="N39" s="3" t="str">
        <f t="shared" si="5"/>
        <v>3,5</v>
      </c>
      <c r="O39" s="9">
        <f t="shared" si="6"/>
        <v>48.8</v>
      </c>
      <c r="P39" s="10">
        <f t="shared" si="7"/>
        <v>8.1333333333333329</v>
      </c>
      <c r="Q39" s="9">
        <f t="shared" si="8"/>
        <v>21</v>
      </c>
      <c r="R39" s="10">
        <f t="shared" si="9"/>
        <v>3.5</v>
      </c>
      <c r="S39" t="str">
        <f>VLOOKUP(B39,Tổng!$B$7:$V$79,21,0)</f>
        <v>Đợt 1</v>
      </c>
    </row>
    <row r="40" spans="1:20">
      <c r="A40" s="1" t="s">
        <v>129</v>
      </c>
      <c r="B40" s="1" t="s">
        <v>171</v>
      </c>
      <c r="C40" s="2" t="s">
        <v>172</v>
      </c>
      <c r="D40" s="2" t="s">
        <v>173</v>
      </c>
      <c r="E40" s="1" t="s">
        <v>174</v>
      </c>
      <c r="F40" s="53">
        <v>5.6</v>
      </c>
      <c r="G40" s="11" t="str">
        <f t="shared" si="0"/>
        <v>C</v>
      </c>
      <c r="H40" s="3" t="str">
        <f t="shared" si="1"/>
        <v>2,0</v>
      </c>
      <c r="I40" s="53">
        <v>7</v>
      </c>
      <c r="J40" s="11" t="str">
        <f t="shared" si="2"/>
        <v>B</v>
      </c>
      <c r="K40" s="3" t="str">
        <f t="shared" si="3"/>
        <v>3,0</v>
      </c>
      <c r="L40" s="53">
        <v>8.1</v>
      </c>
      <c r="M40" s="11" t="str">
        <f t="shared" si="4"/>
        <v>B+</v>
      </c>
      <c r="N40" s="3" t="str">
        <f t="shared" si="5"/>
        <v>3,5</v>
      </c>
      <c r="O40" s="9">
        <f t="shared" si="6"/>
        <v>41.4</v>
      </c>
      <c r="P40" s="10">
        <f t="shared" si="7"/>
        <v>6.8999999999999995</v>
      </c>
      <c r="Q40" s="9">
        <f t="shared" si="8"/>
        <v>17</v>
      </c>
      <c r="R40" s="10">
        <f t="shared" si="9"/>
        <v>2.8333333333333335</v>
      </c>
      <c r="S40" t="str">
        <f>VLOOKUP(B40,Tổng!$B$7:$V$79,21,0)</f>
        <v>Đợt 1</v>
      </c>
    </row>
    <row r="41" spans="1:20" s="51" customFormat="1">
      <c r="A41" s="46" t="s">
        <v>131</v>
      </c>
      <c r="B41" s="46" t="s">
        <v>176</v>
      </c>
      <c r="C41" s="47" t="s">
        <v>177</v>
      </c>
      <c r="D41" s="47" t="s">
        <v>178</v>
      </c>
      <c r="E41" s="46" t="s">
        <v>179</v>
      </c>
      <c r="F41" s="54"/>
      <c r="G41" s="48" t="str">
        <f t="shared" si="0"/>
        <v>F</v>
      </c>
      <c r="H41" s="3" t="str">
        <f t="shared" si="1"/>
        <v>0,0</v>
      </c>
      <c r="I41" s="54"/>
      <c r="J41" s="48" t="str">
        <f t="shared" si="2"/>
        <v>F</v>
      </c>
      <c r="K41" s="3" t="str">
        <f t="shared" si="3"/>
        <v>0,0</v>
      </c>
      <c r="L41" s="54"/>
      <c r="M41" s="48" t="str">
        <f t="shared" si="4"/>
        <v>F</v>
      </c>
      <c r="N41" s="3" t="str">
        <f t="shared" si="5"/>
        <v>0,0</v>
      </c>
      <c r="O41" s="49">
        <f t="shared" si="6"/>
        <v>0</v>
      </c>
      <c r="P41" s="50">
        <f t="shared" si="7"/>
        <v>0</v>
      </c>
      <c r="Q41" s="49">
        <f>H41*$F$7+K41*$I$7+N41*$L$7</f>
        <v>0</v>
      </c>
      <c r="R41" s="50">
        <f t="shared" si="9"/>
        <v>0</v>
      </c>
      <c r="S41">
        <f>VLOOKUP(B41,Tổng!$B$7:$V$79,21,0)</f>
        <v>0</v>
      </c>
      <c r="T41" s="51" t="s">
        <v>407</v>
      </c>
    </row>
    <row r="42" spans="1:20">
      <c r="A42" s="1" t="s">
        <v>135</v>
      </c>
      <c r="B42" s="1" t="s">
        <v>182</v>
      </c>
      <c r="C42" s="2" t="s">
        <v>183</v>
      </c>
      <c r="D42" s="2" t="s">
        <v>184</v>
      </c>
      <c r="E42" s="1" t="s">
        <v>185</v>
      </c>
      <c r="F42" s="53">
        <v>7.6</v>
      </c>
      <c r="G42" s="11" t="str">
        <f t="shared" si="0"/>
        <v>B</v>
      </c>
      <c r="H42" s="3" t="str">
        <f t="shared" si="1"/>
        <v>3,0</v>
      </c>
      <c r="I42" s="53">
        <v>8.4</v>
      </c>
      <c r="J42" s="11" t="str">
        <f t="shared" si="2"/>
        <v>B+</v>
      </c>
      <c r="K42" s="3" t="str">
        <f t="shared" si="3"/>
        <v>3,5</v>
      </c>
      <c r="L42" s="53">
        <v>8.6999999999999993</v>
      </c>
      <c r="M42" s="11" t="str">
        <f t="shared" si="4"/>
        <v>A</v>
      </c>
      <c r="N42" s="3" t="str">
        <f t="shared" si="5"/>
        <v>3,8</v>
      </c>
      <c r="O42" s="9">
        <f t="shared" si="6"/>
        <v>49.4</v>
      </c>
      <c r="P42" s="10">
        <f t="shared" si="7"/>
        <v>8.2333333333333325</v>
      </c>
      <c r="Q42" s="9">
        <f t="shared" si="8"/>
        <v>20.6</v>
      </c>
      <c r="R42" s="10">
        <f t="shared" si="9"/>
        <v>3.4333333333333336</v>
      </c>
      <c r="S42" t="str">
        <f>VLOOKUP(B42,Tổng!$B$7:$V$79,21,0)</f>
        <v>Đợt 1</v>
      </c>
    </row>
    <row r="43" spans="1:20">
      <c r="A43" s="1" t="s">
        <v>140</v>
      </c>
      <c r="B43" s="1" t="s">
        <v>187</v>
      </c>
      <c r="C43" s="2" t="s">
        <v>188</v>
      </c>
      <c r="D43" s="2" t="s">
        <v>189</v>
      </c>
      <c r="E43" s="1" t="s">
        <v>190</v>
      </c>
      <c r="F43" s="53">
        <v>7.6</v>
      </c>
      <c r="G43" s="11" t="str">
        <f t="shared" si="0"/>
        <v>B</v>
      </c>
      <c r="H43" s="3" t="str">
        <f t="shared" si="1"/>
        <v>3,0</v>
      </c>
      <c r="I43" s="53">
        <v>8.4</v>
      </c>
      <c r="J43" s="11" t="str">
        <f t="shared" si="2"/>
        <v>B+</v>
      </c>
      <c r="K43" s="3" t="str">
        <f t="shared" si="3"/>
        <v>3,5</v>
      </c>
      <c r="L43" s="53">
        <v>8.6</v>
      </c>
      <c r="M43" s="11" t="str">
        <f t="shared" si="4"/>
        <v>A</v>
      </c>
      <c r="N43" s="3" t="str">
        <f t="shared" si="5"/>
        <v>3,8</v>
      </c>
      <c r="O43" s="9">
        <f t="shared" si="6"/>
        <v>49.2</v>
      </c>
      <c r="P43" s="10">
        <f t="shared" si="7"/>
        <v>8.2000000000000011</v>
      </c>
      <c r="Q43" s="9">
        <f t="shared" si="8"/>
        <v>20.6</v>
      </c>
      <c r="R43" s="10">
        <f t="shared" si="9"/>
        <v>3.4333333333333336</v>
      </c>
      <c r="S43" t="str">
        <f>VLOOKUP(B43,Tổng!$B$7:$V$79,21,0)</f>
        <v>Đợt 1</v>
      </c>
    </row>
    <row r="44" spans="1:20">
      <c r="A44" s="1" t="s">
        <v>145</v>
      </c>
      <c r="B44" s="1" t="s">
        <v>192</v>
      </c>
      <c r="C44" s="2" t="s">
        <v>193</v>
      </c>
      <c r="D44" s="2" t="s">
        <v>194</v>
      </c>
      <c r="E44" s="1" t="s">
        <v>195</v>
      </c>
      <c r="F44" s="53">
        <v>8.1999999999999993</v>
      </c>
      <c r="G44" s="11" t="str">
        <f t="shared" si="0"/>
        <v>B+</v>
      </c>
      <c r="H44" s="3" t="str">
        <f t="shared" si="1"/>
        <v>3,5</v>
      </c>
      <c r="I44" s="53">
        <v>7</v>
      </c>
      <c r="J44" s="11" t="str">
        <f t="shared" si="2"/>
        <v>B</v>
      </c>
      <c r="K44" s="3" t="str">
        <f t="shared" si="3"/>
        <v>3,0</v>
      </c>
      <c r="L44" s="53">
        <v>8.5</v>
      </c>
      <c r="M44" s="11" t="str">
        <f t="shared" si="4"/>
        <v>A</v>
      </c>
      <c r="N44" s="3" t="str">
        <f t="shared" si="5"/>
        <v>3,8</v>
      </c>
      <c r="O44" s="9">
        <f t="shared" si="6"/>
        <v>47.4</v>
      </c>
      <c r="P44" s="10">
        <f t="shared" si="7"/>
        <v>7.8999999999999995</v>
      </c>
      <c r="Q44" s="9">
        <f t="shared" si="8"/>
        <v>20.6</v>
      </c>
      <c r="R44" s="10">
        <f t="shared" si="9"/>
        <v>3.4333333333333336</v>
      </c>
      <c r="S44" t="str">
        <f>VLOOKUP(B44,Tổng!$B$7:$V$79,21,0)</f>
        <v>Đợt 1</v>
      </c>
    </row>
    <row r="45" spans="1:20">
      <c r="A45" s="1" t="s">
        <v>150</v>
      </c>
      <c r="B45" s="1" t="s">
        <v>197</v>
      </c>
      <c r="C45" s="2" t="s">
        <v>198</v>
      </c>
      <c r="D45" s="2" t="s">
        <v>199</v>
      </c>
      <c r="E45" s="1" t="s">
        <v>200</v>
      </c>
      <c r="F45" s="53">
        <v>7.6</v>
      </c>
      <c r="G45" s="11" t="str">
        <f t="shared" si="0"/>
        <v>B</v>
      </c>
      <c r="H45" s="3" t="str">
        <f t="shared" si="1"/>
        <v>3,0</v>
      </c>
      <c r="I45" s="53">
        <v>6.2</v>
      </c>
      <c r="J45" s="11" t="str">
        <f t="shared" si="2"/>
        <v>C</v>
      </c>
      <c r="K45" s="3" t="str">
        <f t="shared" si="3"/>
        <v>2,0</v>
      </c>
      <c r="L45" s="53">
        <v>8.3000000000000007</v>
      </c>
      <c r="M45" s="11" t="str">
        <f t="shared" si="4"/>
        <v>B+</v>
      </c>
      <c r="N45" s="3" t="str">
        <f t="shared" si="5"/>
        <v>3,5</v>
      </c>
      <c r="O45" s="9">
        <f t="shared" si="6"/>
        <v>44.2</v>
      </c>
      <c r="P45" s="10">
        <f t="shared" si="7"/>
        <v>7.3666666666666671</v>
      </c>
      <c r="Q45" s="9">
        <f t="shared" si="8"/>
        <v>17</v>
      </c>
      <c r="R45" s="10">
        <f t="shared" si="9"/>
        <v>2.8333333333333335</v>
      </c>
      <c r="S45" t="str">
        <f>VLOOKUP(B45,Tổng!$B$7:$V$79,21,0)</f>
        <v>Đợt 1</v>
      </c>
    </row>
    <row r="46" spans="1:20">
      <c r="A46" s="1" t="s">
        <v>155</v>
      </c>
      <c r="B46" s="1" t="s">
        <v>202</v>
      </c>
      <c r="C46" s="2" t="s">
        <v>203</v>
      </c>
      <c r="D46" s="2" t="s">
        <v>204</v>
      </c>
      <c r="E46" s="1" t="s">
        <v>205</v>
      </c>
      <c r="F46" s="53">
        <v>7.6</v>
      </c>
      <c r="G46" s="11" t="str">
        <f t="shared" si="0"/>
        <v>B</v>
      </c>
      <c r="H46" s="3" t="str">
        <f t="shared" si="1"/>
        <v>3,0</v>
      </c>
      <c r="I46" s="53">
        <v>8</v>
      </c>
      <c r="J46" s="11" t="str">
        <f t="shared" si="2"/>
        <v>B+</v>
      </c>
      <c r="K46" s="3" t="str">
        <f t="shared" si="3"/>
        <v>3,5</v>
      </c>
      <c r="L46" s="53">
        <v>8.3000000000000007</v>
      </c>
      <c r="M46" s="11" t="str">
        <f t="shared" si="4"/>
        <v>B+</v>
      </c>
      <c r="N46" s="3" t="str">
        <f t="shared" si="5"/>
        <v>3,5</v>
      </c>
      <c r="O46" s="9">
        <f t="shared" si="6"/>
        <v>47.8</v>
      </c>
      <c r="P46" s="10">
        <f t="shared" si="7"/>
        <v>7.9666666666666659</v>
      </c>
      <c r="Q46" s="9">
        <f t="shared" si="8"/>
        <v>20</v>
      </c>
      <c r="R46" s="10">
        <f t="shared" si="9"/>
        <v>3.3333333333333335</v>
      </c>
      <c r="S46" t="str">
        <f>VLOOKUP(B46,Tổng!$B$7:$V$79,21,0)</f>
        <v>Đợt 1</v>
      </c>
    </row>
    <row r="47" spans="1:20">
      <c r="A47" s="1" t="s">
        <v>160</v>
      </c>
      <c r="B47" s="1" t="s">
        <v>207</v>
      </c>
      <c r="C47" s="2" t="s">
        <v>208</v>
      </c>
      <c r="D47" s="2" t="s">
        <v>209</v>
      </c>
      <c r="E47" s="1" t="s">
        <v>210</v>
      </c>
      <c r="F47" s="53">
        <v>8.1999999999999993</v>
      </c>
      <c r="G47" s="11" t="str">
        <f t="shared" si="0"/>
        <v>B+</v>
      </c>
      <c r="H47" s="3" t="str">
        <f t="shared" si="1"/>
        <v>3,5</v>
      </c>
      <c r="I47" s="53">
        <v>7.4</v>
      </c>
      <c r="J47" s="11" t="str">
        <f t="shared" si="2"/>
        <v>B</v>
      </c>
      <c r="K47" s="3" t="str">
        <f t="shared" si="3"/>
        <v>3,0</v>
      </c>
      <c r="L47" s="53">
        <v>7.9</v>
      </c>
      <c r="M47" s="11" t="str">
        <f t="shared" si="4"/>
        <v>B</v>
      </c>
      <c r="N47" s="3" t="str">
        <f t="shared" si="5"/>
        <v>3,0</v>
      </c>
      <c r="O47" s="9">
        <f t="shared" si="6"/>
        <v>47</v>
      </c>
      <c r="P47" s="10">
        <f t="shared" si="7"/>
        <v>7.833333333333333</v>
      </c>
      <c r="Q47" s="9">
        <f t="shared" si="8"/>
        <v>19</v>
      </c>
      <c r="R47" s="10">
        <f t="shared" si="9"/>
        <v>3.1666666666666665</v>
      </c>
      <c r="S47" t="str">
        <f>VLOOKUP(B47,Tổng!$B$7:$V$79,21,0)</f>
        <v>Đợt 1</v>
      </c>
    </row>
    <row r="48" spans="1:20">
      <c r="A48" s="1" t="s">
        <v>164</v>
      </c>
      <c r="B48" s="1" t="s">
        <v>212</v>
      </c>
      <c r="C48" s="2" t="s">
        <v>213</v>
      </c>
      <c r="D48" s="2" t="s">
        <v>214</v>
      </c>
      <c r="E48" s="1" t="s">
        <v>215</v>
      </c>
      <c r="F48" s="53">
        <v>8.1999999999999993</v>
      </c>
      <c r="G48" s="11" t="str">
        <f t="shared" si="0"/>
        <v>B+</v>
      </c>
      <c r="H48" s="3" t="str">
        <f t="shared" si="1"/>
        <v>3,5</v>
      </c>
      <c r="I48" s="53">
        <v>7.8</v>
      </c>
      <c r="J48" s="11" t="str">
        <f t="shared" si="2"/>
        <v>B</v>
      </c>
      <c r="K48" s="3" t="str">
        <f t="shared" si="3"/>
        <v>3,0</v>
      </c>
      <c r="L48" s="53">
        <v>8.1999999999999993</v>
      </c>
      <c r="M48" s="11" t="str">
        <f t="shared" si="4"/>
        <v>B+</v>
      </c>
      <c r="N48" s="3" t="str">
        <f t="shared" si="5"/>
        <v>3,5</v>
      </c>
      <c r="O48" s="9">
        <f t="shared" si="6"/>
        <v>48.4</v>
      </c>
      <c r="P48" s="10">
        <f t="shared" si="7"/>
        <v>8.0666666666666664</v>
      </c>
      <c r="Q48" s="9">
        <f t="shared" si="8"/>
        <v>20</v>
      </c>
      <c r="R48" s="10">
        <f t="shared" si="9"/>
        <v>3.3333333333333335</v>
      </c>
      <c r="S48" t="str">
        <f>VLOOKUP(B48,Tổng!$B$7:$V$79,21,0)</f>
        <v>Đợt 1</v>
      </c>
    </row>
    <row r="49" spans="1:20">
      <c r="A49" s="1" t="s">
        <v>169</v>
      </c>
      <c r="B49" s="1" t="s">
        <v>217</v>
      </c>
      <c r="C49" s="2" t="s">
        <v>218</v>
      </c>
      <c r="D49" s="2" t="s">
        <v>219</v>
      </c>
      <c r="E49" s="1" t="s">
        <v>220</v>
      </c>
      <c r="F49" s="53">
        <v>8.1999999999999993</v>
      </c>
      <c r="G49" s="11" t="str">
        <f t="shared" si="0"/>
        <v>B+</v>
      </c>
      <c r="H49" s="3" t="str">
        <f t="shared" si="1"/>
        <v>3,5</v>
      </c>
      <c r="I49" s="53">
        <v>7.4</v>
      </c>
      <c r="J49" s="11" t="str">
        <f t="shared" si="2"/>
        <v>B</v>
      </c>
      <c r="K49" s="3" t="str">
        <f t="shared" si="3"/>
        <v>3,0</v>
      </c>
      <c r="L49" s="53">
        <v>8.1999999999999993</v>
      </c>
      <c r="M49" s="11" t="str">
        <f t="shared" si="4"/>
        <v>B+</v>
      </c>
      <c r="N49" s="3" t="str">
        <f t="shared" si="5"/>
        <v>3,5</v>
      </c>
      <c r="O49" s="9">
        <f t="shared" si="6"/>
        <v>47.599999999999994</v>
      </c>
      <c r="P49" s="10">
        <f t="shared" si="7"/>
        <v>7.9333333333333327</v>
      </c>
      <c r="Q49" s="9">
        <f t="shared" si="8"/>
        <v>20</v>
      </c>
      <c r="R49" s="10">
        <f t="shared" si="9"/>
        <v>3.3333333333333335</v>
      </c>
      <c r="S49" t="str">
        <f>VLOOKUP(B49,Tổng!$B$7:$V$79,21,0)</f>
        <v>Đợt 1</v>
      </c>
    </row>
    <row r="50" spans="1:20">
      <c r="A50" s="1" t="s">
        <v>170</v>
      </c>
      <c r="B50" s="1" t="s">
        <v>222</v>
      </c>
      <c r="C50" s="2" t="s">
        <v>223</v>
      </c>
      <c r="D50" s="2" t="s">
        <v>224</v>
      </c>
      <c r="E50" s="1" t="s">
        <v>225</v>
      </c>
      <c r="F50" s="53">
        <v>5.8</v>
      </c>
      <c r="G50" s="11" t="str">
        <f t="shared" si="0"/>
        <v>C</v>
      </c>
      <c r="H50" s="3" t="str">
        <f t="shared" si="1"/>
        <v>2,0</v>
      </c>
      <c r="I50" s="53">
        <v>4.2</v>
      </c>
      <c r="J50" s="11" t="str">
        <f t="shared" si="2"/>
        <v>D</v>
      </c>
      <c r="K50" s="3" t="str">
        <f t="shared" si="3"/>
        <v>1,0</v>
      </c>
      <c r="L50" s="53">
        <v>8.9</v>
      </c>
      <c r="M50" s="11" t="str">
        <f t="shared" si="4"/>
        <v>A</v>
      </c>
      <c r="N50" s="3" t="str">
        <f t="shared" si="5"/>
        <v>3,8</v>
      </c>
      <c r="O50" s="9">
        <f t="shared" si="6"/>
        <v>37.799999999999997</v>
      </c>
      <c r="P50" s="10">
        <f t="shared" si="7"/>
        <v>6.3</v>
      </c>
      <c r="Q50" s="9">
        <f t="shared" si="8"/>
        <v>13.6</v>
      </c>
      <c r="R50" s="10">
        <f t="shared" si="9"/>
        <v>2.2666666666666666</v>
      </c>
      <c r="S50">
        <f>VLOOKUP(B50,Tổng!$B$7:$V$79,21,0)</f>
        <v>0</v>
      </c>
    </row>
    <row r="51" spans="1:20">
      <c r="A51" s="1" t="s">
        <v>175</v>
      </c>
      <c r="B51" s="1" t="s">
        <v>227</v>
      </c>
      <c r="C51" s="2" t="s">
        <v>228</v>
      </c>
      <c r="D51" s="2" t="s">
        <v>229</v>
      </c>
      <c r="E51" s="1" t="s">
        <v>230</v>
      </c>
      <c r="F51" s="53">
        <v>7.1</v>
      </c>
      <c r="G51" s="11" t="str">
        <f t="shared" si="0"/>
        <v>B</v>
      </c>
      <c r="H51" s="3" t="str">
        <f t="shared" si="1"/>
        <v>3,0</v>
      </c>
      <c r="I51" s="53">
        <v>7</v>
      </c>
      <c r="J51" s="11" t="str">
        <f t="shared" si="2"/>
        <v>B</v>
      </c>
      <c r="K51" s="3" t="str">
        <f t="shared" si="3"/>
        <v>3,0</v>
      </c>
      <c r="L51" s="53">
        <v>8.5</v>
      </c>
      <c r="M51" s="11" t="str">
        <f t="shared" si="4"/>
        <v>A</v>
      </c>
      <c r="N51" s="3" t="str">
        <f t="shared" si="5"/>
        <v>3,8</v>
      </c>
      <c r="O51" s="9">
        <f t="shared" si="6"/>
        <v>45.2</v>
      </c>
      <c r="P51" s="10">
        <f t="shared" si="7"/>
        <v>7.5333333333333341</v>
      </c>
      <c r="Q51" s="9">
        <f t="shared" si="8"/>
        <v>19.600000000000001</v>
      </c>
      <c r="R51" s="10">
        <f t="shared" si="9"/>
        <v>3.2666666666666671</v>
      </c>
      <c r="S51" t="str">
        <f>VLOOKUP(B51,Tổng!$B$7:$V$79,21,0)</f>
        <v>Đợt 1</v>
      </c>
    </row>
    <row r="52" spans="1:20" s="51" customFormat="1">
      <c r="A52" s="46" t="s">
        <v>180</v>
      </c>
      <c r="B52" s="46" t="s">
        <v>232</v>
      </c>
      <c r="C52" s="47" t="s">
        <v>233</v>
      </c>
      <c r="D52" s="47" t="s">
        <v>234</v>
      </c>
      <c r="E52" s="46" t="s">
        <v>235</v>
      </c>
      <c r="F52" s="54"/>
      <c r="G52" s="48" t="str">
        <f t="shared" si="0"/>
        <v>F</v>
      </c>
      <c r="H52" s="3" t="str">
        <f t="shared" si="1"/>
        <v>0,0</v>
      </c>
      <c r="I52" s="54"/>
      <c r="J52" s="48" t="str">
        <f t="shared" si="2"/>
        <v>F</v>
      </c>
      <c r="K52" s="3" t="str">
        <f t="shared" si="3"/>
        <v>0,0</v>
      </c>
      <c r="L52" s="54"/>
      <c r="M52" s="48" t="str">
        <f t="shared" si="4"/>
        <v>F</v>
      </c>
      <c r="N52" s="3" t="str">
        <f t="shared" si="5"/>
        <v>0,0</v>
      </c>
      <c r="O52" s="49">
        <f t="shared" si="6"/>
        <v>0</v>
      </c>
      <c r="P52" s="50">
        <f t="shared" si="7"/>
        <v>0</v>
      </c>
      <c r="Q52" s="49">
        <f t="shared" si="8"/>
        <v>0</v>
      </c>
      <c r="R52" s="50">
        <f t="shared" si="9"/>
        <v>0</v>
      </c>
      <c r="S52">
        <f>VLOOKUP(B52,Tổng!$B$7:$V$79,21,0)</f>
        <v>0</v>
      </c>
      <c r="T52" s="51" t="s">
        <v>407</v>
      </c>
    </row>
    <row r="53" spans="1:20">
      <c r="A53" s="1" t="s">
        <v>181</v>
      </c>
      <c r="B53" s="1" t="s">
        <v>238</v>
      </c>
      <c r="C53" s="2" t="s">
        <v>239</v>
      </c>
      <c r="D53" s="2" t="s">
        <v>240</v>
      </c>
      <c r="E53" s="1" t="s">
        <v>241</v>
      </c>
      <c r="F53" s="53">
        <v>7.6</v>
      </c>
      <c r="G53" s="11" t="str">
        <f t="shared" si="0"/>
        <v>B</v>
      </c>
      <c r="H53" s="3" t="str">
        <f t="shared" si="1"/>
        <v>3,0</v>
      </c>
      <c r="I53" s="53">
        <v>8.4</v>
      </c>
      <c r="J53" s="11" t="str">
        <f t="shared" si="2"/>
        <v>B+</v>
      </c>
      <c r="K53" s="3" t="str">
        <f t="shared" si="3"/>
        <v>3,5</v>
      </c>
      <c r="L53" s="53">
        <v>8.6999999999999993</v>
      </c>
      <c r="M53" s="11" t="str">
        <f t="shared" si="4"/>
        <v>A</v>
      </c>
      <c r="N53" s="3" t="str">
        <f t="shared" si="5"/>
        <v>3,8</v>
      </c>
      <c r="O53" s="9">
        <f t="shared" si="6"/>
        <v>49.4</v>
      </c>
      <c r="P53" s="10">
        <f t="shared" si="7"/>
        <v>8.2333333333333325</v>
      </c>
      <c r="Q53" s="9">
        <f t="shared" si="8"/>
        <v>20.6</v>
      </c>
      <c r="R53" s="10">
        <f t="shared" si="9"/>
        <v>3.4333333333333336</v>
      </c>
      <c r="S53" t="str">
        <f>VLOOKUP(B53,Tổng!$B$7:$V$79,21,0)</f>
        <v>Đợt 1</v>
      </c>
    </row>
    <row r="54" spans="1:20">
      <c r="A54" s="1" t="s">
        <v>186</v>
      </c>
      <c r="B54" s="1" t="s">
        <v>244</v>
      </c>
      <c r="C54" s="2" t="s">
        <v>245</v>
      </c>
      <c r="D54" s="2" t="s">
        <v>246</v>
      </c>
      <c r="E54" s="1" t="s">
        <v>247</v>
      </c>
      <c r="F54" s="53">
        <v>8.1999999999999993</v>
      </c>
      <c r="G54" s="11" t="str">
        <f t="shared" si="0"/>
        <v>B+</v>
      </c>
      <c r="H54" s="3" t="str">
        <f t="shared" si="1"/>
        <v>3,5</v>
      </c>
      <c r="I54" s="53">
        <v>7.6</v>
      </c>
      <c r="J54" s="11" t="str">
        <f t="shared" si="2"/>
        <v>B</v>
      </c>
      <c r="K54" s="3" t="str">
        <f t="shared" si="3"/>
        <v>3,0</v>
      </c>
      <c r="L54" s="53">
        <v>8.6999999999999993</v>
      </c>
      <c r="M54" s="11" t="str">
        <f t="shared" si="4"/>
        <v>A</v>
      </c>
      <c r="N54" s="3" t="str">
        <f t="shared" si="5"/>
        <v>3,8</v>
      </c>
      <c r="O54" s="9">
        <f t="shared" si="6"/>
        <v>49</v>
      </c>
      <c r="P54" s="10">
        <f t="shared" si="7"/>
        <v>8.1666666666666661</v>
      </c>
      <c r="Q54" s="9">
        <f t="shared" si="8"/>
        <v>20.6</v>
      </c>
      <c r="R54" s="10">
        <f t="shared" si="9"/>
        <v>3.4333333333333336</v>
      </c>
      <c r="S54" t="str">
        <f>VLOOKUP(B54,Tổng!$B$7:$V$79,21,0)</f>
        <v>Đợt 1</v>
      </c>
    </row>
    <row r="55" spans="1:20">
      <c r="A55" s="1" t="s">
        <v>191</v>
      </c>
      <c r="B55" s="1" t="s">
        <v>249</v>
      </c>
      <c r="C55" s="2" t="s">
        <v>250</v>
      </c>
      <c r="D55" s="2" t="s">
        <v>17</v>
      </c>
      <c r="E55" s="1" t="s">
        <v>251</v>
      </c>
      <c r="F55" s="53">
        <v>6.8</v>
      </c>
      <c r="G55" s="11" t="str">
        <f t="shared" si="0"/>
        <v>C+</v>
      </c>
      <c r="H55" s="3" t="str">
        <f t="shared" si="1"/>
        <v>2,5</v>
      </c>
      <c r="I55" s="53">
        <v>8.4</v>
      </c>
      <c r="J55" s="11" t="str">
        <f t="shared" si="2"/>
        <v>B+</v>
      </c>
      <c r="K55" s="3" t="str">
        <f t="shared" si="3"/>
        <v>3,5</v>
      </c>
      <c r="L55" s="53">
        <v>9.1</v>
      </c>
      <c r="M55" s="11" t="str">
        <f t="shared" si="4"/>
        <v>A</v>
      </c>
      <c r="N55" s="3" t="str">
        <f t="shared" si="5"/>
        <v>3,8</v>
      </c>
      <c r="O55" s="9">
        <f t="shared" si="6"/>
        <v>48.599999999999994</v>
      </c>
      <c r="P55" s="10">
        <f t="shared" si="7"/>
        <v>8.1</v>
      </c>
      <c r="Q55" s="9">
        <f t="shared" si="8"/>
        <v>19.600000000000001</v>
      </c>
      <c r="R55" s="10">
        <f t="shared" si="9"/>
        <v>3.2666666666666671</v>
      </c>
      <c r="S55" t="str">
        <f>VLOOKUP(B55,Tổng!$B$7:$V$79,21,0)</f>
        <v>Đợt 1</v>
      </c>
    </row>
    <row r="56" spans="1:20">
      <c r="A56" s="1" t="s">
        <v>196</v>
      </c>
      <c r="B56" s="1" t="s">
        <v>254</v>
      </c>
      <c r="C56" s="2" t="s">
        <v>255</v>
      </c>
      <c r="D56" s="2" t="s">
        <v>256</v>
      </c>
      <c r="E56" s="1" t="s">
        <v>257</v>
      </c>
      <c r="F56" s="53">
        <v>8.1999999999999993</v>
      </c>
      <c r="G56" s="11" t="str">
        <f t="shared" si="0"/>
        <v>B+</v>
      </c>
      <c r="H56" s="3" t="str">
        <f t="shared" si="1"/>
        <v>3,5</v>
      </c>
      <c r="I56" s="53">
        <v>7.4</v>
      </c>
      <c r="J56" s="11" t="str">
        <f t="shared" si="2"/>
        <v>B</v>
      </c>
      <c r="K56" s="3" t="str">
        <f t="shared" si="3"/>
        <v>3,0</v>
      </c>
      <c r="L56" s="53">
        <v>8.1999999999999993</v>
      </c>
      <c r="M56" s="11" t="str">
        <f t="shared" si="4"/>
        <v>B+</v>
      </c>
      <c r="N56" s="3" t="str">
        <f t="shared" si="5"/>
        <v>3,5</v>
      </c>
      <c r="O56" s="9">
        <f t="shared" si="6"/>
        <v>47.599999999999994</v>
      </c>
      <c r="P56" s="10">
        <f t="shared" si="7"/>
        <v>7.9333333333333327</v>
      </c>
      <c r="Q56" s="9">
        <f t="shared" si="8"/>
        <v>20</v>
      </c>
      <c r="R56" s="10">
        <f t="shared" si="9"/>
        <v>3.3333333333333335</v>
      </c>
      <c r="S56">
        <f>VLOOKUP(B56,Tổng!$B$7:$V$79,21,0)</f>
        <v>0</v>
      </c>
    </row>
    <row r="57" spans="1:20">
      <c r="A57" s="1" t="s">
        <v>201</v>
      </c>
      <c r="B57" s="1" t="s">
        <v>262</v>
      </c>
      <c r="C57" s="2" t="s">
        <v>263</v>
      </c>
      <c r="D57" s="2" t="s">
        <v>119</v>
      </c>
      <c r="E57" s="1" t="s">
        <v>264</v>
      </c>
      <c r="F57" s="53">
        <v>8.1999999999999993</v>
      </c>
      <c r="G57" s="11" t="str">
        <f t="shared" si="0"/>
        <v>B+</v>
      </c>
      <c r="H57" s="3" t="str">
        <f t="shared" si="1"/>
        <v>3,5</v>
      </c>
      <c r="I57" s="53">
        <v>7.6</v>
      </c>
      <c r="J57" s="11" t="str">
        <f t="shared" si="2"/>
        <v>B</v>
      </c>
      <c r="K57" s="3" t="str">
        <f t="shared" si="3"/>
        <v>3,0</v>
      </c>
      <c r="L57" s="53">
        <v>8.1</v>
      </c>
      <c r="M57" s="11" t="str">
        <f t="shared" si="4"/>
        <v>B+</v>
      </c>
      <c r="N57" s="3" t="str">
        <f t="shared" si="5"/>
        <v>3,5</v>
      </c>
      <c r="O57" s="9">
        <f t="shared" si="6"/>
        <v>47.8</v>
      </c>
      <c r="P57" s="10">
        <f t="shared" si="7"/>
        <v>7.9666666666666659</v>
      </c>
      <c r="Q57" s="9">
        <f t="shared" si="8"/>
        <v>20</v>
      </c>
      <c r="R57" s="10">
        <f t="shared" si="9"/>
        <v>3.3333333333333335</v>
      </c>
      <c r="S57" t="str">
        <f>VLOOKUP(B57,Tổng!$B$7:$V$79,21,0)</f>
        <v>Đợt 1</v>
      </c>
    </row>
    <row r="58" spans="1:20">
      <c r="A58" s="1" t="s">
        <v>206</v>
      </c>
      <c r="B58" s="1" t="s">
        <v>266</v>
      </c>
      <c r="C58" s="2" t="s">
        <v>267</v>
      </c>
      <c r="D58" s="2" t="s">
        <v>268</v>
      </c>
      <c r="E58" s="1" t="s">
        <v>269</v>
      </c>
      <c r="F58" s="53">
        <v>8.1999999999999993</v>
      </c>
      <c r="G58" s="11" t="str">
        <f t="shared" si="0"/>
        <v>B+</v>
      </c>
      <c r="H58" s="3" t="str">
        <f t="shared" si="1"/>
        <v>3,5</v>
      </c>
      <c r="I58" s="53">
        <v>7.6</v>
      </c>
      <c r="J58" s="11" t="str">
        <f t="shared" si="2"/>
        <v>B</v>
      </c>
      <c r="K58" s="3" t="str">
        <f t="shared" si="3"/>
        <v>3,0</v>
      </c>
      <c r="L58" s="53">
        <v>8.8000000000000007</v>
      </c>
      <c r="M58" s="11" t="str">
        <f t="shared" si="4"/>
        <v>A</v>
      </c>
      <c r="N58" s="3" t="str">
        <f t="shared" si="5"/>
        <v>3,8</v>
      </c>
      <c r="O58" s="9">
        <f t="shared" si="6"/>
        <v>49.2</v>
      </c>
      <c r="P58" s="10">
        <f t="shared" si="7"/>
        <v>8.2000000000000011</v>
      </c>
      <c r="Q58" s="9">
        <f t="shared" si="8"/>
        <v>20.6</v>
      </c>
      <c r="R58" s="10">
        <f t="shared" si="9"/>
        <v>3.4333333333333336</v>
      </c>
      <c r="S58" t="str">
        <f>VLOOKUP(B58,Tổng!$B$7:$V$79,21,0)</f>
        <v>Đợt 1</v>
      </c>
    </row>
    <row r="59" spans="1:20">
      <c r="A59" s="1" t="s">
        <v>211</v>
      </c>
      <c r="B59" s="1" t="s">
        <v>279</v>
      </c>
      <c r="C59" s="2" t="s">
        <v>280</v>
      </c>
      <c r="D59" s="2" t="s">
        <v>281</v>
      </c>
      <c r="E59" s="1" t="s">
        <v>282</v>
      </c>
      <c r="F59" s="53">
        <v>8.1999999999999993</v>
      </c>
      <c r="G59" s="11" t="str">
        <f t="shared" si="0"/>
        <v>B+</v>
      </c>
      <c r="H59" s="3" t="str">
        <f t="shared" si="1"/>
        <v>3,5</v>
      </c>
      <c r="I59" s="53">
        <v>8.4</v>
      </c>
      <c r="J59" s="11" t="str">
        <f t="shared" si="2"/>
        <v>B+</v>
      </c>
      <c r="K59" s="3" t="str">
        <f t="shared" si="3"/>
        <v>3,5</v>
      </c>
      <c r="L59" s="53">
        <v>8.3000000000000007</v>
      </c>
      <c r="M59" s="11" t="str">
        <f t="shared" si="4"/>
        <v>B+</v>
      </c>
      <c r="N59" s="3" t="str">
        <f t="shared" si="5"/>
        <v>3,5</v>
      </c>
      <c r="O59" s="9">
        <f t="shared" si="6"/>
        <v>49.800000000000004</v>
      </c>
      <c r="P59" s="10">
        <f t="shared" si="7"/>
        <v>8.3000000000000007</v>
      </c>
      <c r="Q59" s="9">
        <f t="shared" si="8"/>
        <v>21</v>
      </c>
      <c r="R59" s="10">
        <f t="shared" si="9"/>
        <v>3.5</v>
      </c>
      <c r="S59" t="str">
        <f>VLOOKUP(B59,Tổng!$B$7:$V$79,21,0)</f>
        <v>Đợt 1</v>
      </c>
    </row>
    <row r="60" spans="1:20">
      <c r="A60" s="1" t="s">
        <v>216</v>
      </c>
      <c r="B60" s="1" t="s">
        <v>283</v>
      </c>
      <c r="C60" s="2" t="s">
        <v>284</v>
      </c>
      <c r="D60" s="2" t="s">
        <v>14</v>
      </c>
      <c r="E60" s="1" t="s">
        <v>285</v>
      </c>
      <c r="F60" s="53">
        <v>8.1999999999999993</v>
      </c>
      <c r="G60" s="11" t="str">
        <f t="shared" si="0"/>
        <v>B+</v>
      </c>
      <c r="H60" s="3" t="str">
        <f t="shared" si="1"/>
        <v>3,5</v>
      </c>
      <c r="I60" s="53">
        <v>8.4</v>
      </c>
      <c r="J60" s="11" t="str">
        <f t="shared" si="2"/>
        <v>B+</v>
      </c>
      <c r="K60" s="3" t="str">
        <f t="shared" si="3"/>
        <v>3,5</v>
      </c>
      <c r="L60" s="53">
        <v>8.5</v>
      </c>
      <c r="M60" s="11" t="str">
        <f t="shared" si="4"/>
        <v>A</v>
      </c>
      <c r="N60" s="3" t="str">
        <f t="shared" si="5"/>
        <v>3,8</v>
      </c>
      <c r="O60" s="9">
        <f t="shared" si="6"/>
        <v>50.2</v>
      </c>
      <c r="P60" s="10">
        <f t="shared" si="7"/>
        <v>8.3666666666666671</v>
      </c>
      <c r="Q60" s="9">
        <f t="shared" si="8"/>
        <v>21.6</v>
      </c>
      <c r="R60" s="10">
        <f t="shared" si="9"/>
        <v>3.6</v>
      </c>
      <c r="S60" t="str">
        <f>VLOOKUP(B60,Tổng!$B$7:$V$79,21,0)</f>
        <v>Đợt 1</v>
      </c>
    </row>
    <row r="61" spans="1:20">
      <c r="A61" s="1" t="s">
        <v>221</v>
      </c>
      <c r="B61" s="1" t="s">
        <v>286</v>
      </c>
      <c r="C61" s="2" t="s">
        <v>287</v>
      </c>
      <c r="D61" s="2" t="s">
        <v>14</v>
      </c>
      <c r="E61" s="1" t="s">
        <v>288</v>
      </c>
      <c r="F61" s="53">
        <v>8.1999999999999993</v>
      </c>
      <c r="G61" s="11" t="str">
        <f t="shared" si="0"/>
        <v>B+</v>
      </c>
      <c r="H61" s="3" t="str">
        <f t="shared" si="1"/>
        <v>3,5</v>
      </c>
      <c r="I61" s="53">
        <v>7.4</v>
      </c>
      <c r="J61" s="11" t="str">
        <f t="shared" si="2"/>
        <v>B</v>
      </c>
      <c r="K61" s="3" t="str">
        <f t="shared" si="3"/>
        <v>3,0</v>
      </c>
      <c r="L61" s="53">
        <v>8.8000000000000007</v>
      </c>
      <c r="M61" s="11" t="str">
        <f t="shared" si="4"/>
        <v>A</v>
      </c>
      <c r="N61" s="3" t="str">
        <f t="shared" si="5"/>
        <v>3,8</v>
      </c>
      <c r="O61" s="9">
        <f t="shared" si="6"/>
        <v>48.8</v>
      </c>
      <c r="P61" s="10">
        <f t="shared" si="7"/>
        <v>8.1333333333333329</v>
      </c>
      <c r="Q61" s="9">
        <f t="shared" si="8"/>
        <v>20.6</v>
      </c>
      <c r="R61" s="10">
        <f t="shared" si="9"/>
        <v>3.4333333333333336</v>
      </c>
      <c r="S61" t="str">
        <f>VLOOKUP(B61,Tổng!$B$7:$V$79,21,0)</f>
        <v>Đợt 1</v>
      </c>
    </row>
    <row r="62" spans="1:20">
      <c r="A62" s="1" t="s">
        <v>226</v>
      </c>
      <c r="B62" s="1" t="s">
        <v>289</v>
      </c>
      <c r="C62" s="2" t="s">
        <v>290</v>
      </c>
      <c r="D62" s="2" t="s">
        <v>256</v>
      </c>
      <c r="E62" s="1" t="s">
        <v>291</v>
      </c>
      <c r="F62" s="53">
        <v>8.1999999999999993</v>
      </c>
      <c r="G62" s="11" t="str">
        <f t="shared" si="0"/>
        <v>B+</v>
      </c>
      <c r="H62" s="3" t="str">
        <f t="shared" si="1"/>
        <v>3,5</v>
      </c>
      <c r="I62" s="53">
        <v>8.4</v>
      </c>
      <c r="J62" s="11" t="str">
        <f t="shared" si="2"/>
        <v>B+</v>
      </c>
      <c r="K62" s="3" t="str">
        <f t="shared" si="3"/>
        <v>3,5</v>
      </c>
      <c r="L62" s="53">
        <v>8.6</v>
      </c>
      <c r="M62" s="11" t="str">
        <f t="shared" si="4"/>
        <v>A</v>
      </c>
      <c r="N62" s="3" t="str">
        <f t="shared" si="5"/>
        <v>3,8</v>
      </c>
      <c r="O62" s="9">
        <f t="shared" si="6"/>
        <v>50.400000000000006</v>
      </c>
      <c r="P62" s="10">
        <f t="shared" si="7"/>
        <v>8.4</v>
      </c>
      <c r="Q62" s="9">
        <f t="shared" si="8"/>
        <v>21.6</v>
      </c>
      <c r="R62" s="10">
        <f t="shared" si="9"/>
        <v>3.6</v>
      </c>
      <c r="S62" t="str">
        <f>VLOOKUP(B62,Tổng!$B$7:$V$79,21,0)</f>
        <v>Đợt 1</v>
      </c>
    </row>
    <row r="63" spans="1:20">
      <c r="A63" s="1" t="s">
        <v>231</v>
      </c>
      <c r="B63" s="1" t="s">
        <v>292</v>
      </c>
      <c r="C63" s="2" t="s">
        <v>228</v>
      </c>
      <c r="D63" s="2" t="s">
        <v>256</v>
      </c>
      <c r="E63" s="1" t="s">
        <v>293</v>
      </c>
      <c r="F63" s="53">
        <v>8.1999999999999993</v>
      </c>
      <c r="G63" s="11" t="str">
        <f t="shared" si="0"/>
        <v>B+</v>
      </c>
      <c r="H63" s="3" t="str">
        <f t="shared" si="1"/>
        <v>3,5</v>
      </c>
      <c r="I63" s="53">
        <v>9.4</v>
      </c>
      <c r="J63" s="11" t="str">
        <f t="shared" si="2"/>
        <v>A</v>
      </c>
      <c r="K63" s="3" t="str">
        <f t="shared" si="3"/>
        <v>3,8</v>
      </c>
      <c r="L63" s="53">
        <v>8.8000000000000007</v>
      </c>
      <c r="M63" s="11" t="str">
        <f t="shared" si="4"/>
        <v>A</v>
      </c>
      <c r="N63" s="3" t="str">
        <f t="shared" si="5"/>
        <v>3,8</v>
      </c>
      <c r="O63" s="9">
        <f t="shared" si="6"/>
        <v>52.800000000000004</v>
      </c>
      <c r="P63" s="10">
        <f t="shared" si="7"/>
        <v>8.8000000000000007</v>
      </c>
      <c r="Q63" s="9">
        <f t="shared" si="8"/>
        <v>22.2</v>
      </c>
      <c r="R63" s="10">
        <f t="shared" si="9"/>
        <v>3.6999999999999997</v>
      </c>
      <c r="S63" t="str">
        <f>VLOOKUP(B63,Tổng!$B$7:$V$79,21,0)</f>
        <v>Đợt 1</v>
      </c>
    </row>
    <row r="64" spans="1:20">
      <c r="A64" s="1" t="s">
        <v>236</v>
      </c>
      <c r="B64" s="1" t="s">
        <v>294</v>
      </c>
      <c r="C64" s="2" t="s">
        <v>295</v>
      </c>
      <c r="D64" s="2" t="s">
        <v>296</v>
      </c>
      <c r="E64" s="1" t="s">
        <v>297</v>
      </c>
      <c r="F64" s="53">
        <v>8.1999999999999993</v>
      </c>
      <c r="G64" s="11" t="str">
        <f t="shared" si="0"/>
        <v>B+</v>
      </c>
      <c r="H64" s="3" t="str">
        <f t="shared" si="1"/>
        <v>3,5</v>
      </c>
      <c r="I64" s="53">
        <v>9.4</v>
      </c>
      <c r="J64" s="11" t="str">
        <f t="shared" si="2"/>
        <v>A</v>
      </c>
      <c r="K64" s="3" t="str">
        <f t="shared" si="3"/>
        <v>3,8</v>
      </c>
      <c r="L64" s="53">
        <v>9</v>
      </c>
      <c r="M64" s="11" t="str">
        <f t="shared" si="4"/>
        <v>A</v>
      </c>
      <c r="N64" s="3" t="str">
        <f t="shared" si="5"/>
        <v>3,8</v>
      </c>
      <c r="O64" s="9">
        <f t="shared" si="6"/>
        <v>53.2</v>
      </c>
      <c r="P64" s="10">
        <f t="shared" si="7"/>
        <v>8.8666666666666671</v>
      </c>
      <c r="Q64" s="9">
        <f t="shared" si="8"/>
        <v>22.2</v>
      </c>
      <c r="R64" s="10">
        <f t="shared" si="9"/>
        <v>3.6999999999999997</v>
      </c>
      <c r="S64" t="str">
        <f>VLOOKUP(B64,Tổng!$B$7:$V$79,21,0)</f>
        <v>Đợt 1</v>
      </c>
    </row>
    <row r="65" spans="1:19">
      <c r="A65" s="1" t="s">
        <v>237</v>
      </c>
      <c r="B65" s="1" t="s">
        <v>298</v>
      </c>
      <c r="C65" s="2" t="s">
        <v>299</v>
      </c>
      <c r="D65" s="2" t="s">
        <v>22</v>
      </c>
      <c r="E65" s="1" t="s">
        <v>300</v>
      </c>
      <c r="F65" s="53">
        <v>8.1999999999999993</v>
      </c>
      <c r="G65" s="11" t="str">
        <f t="shared" si="0"/>
        <v>B+</v>
      </c>
      <c r="H65" s="3" t="str">
        <f t="shared" si="1"/>
        <v>3,5</v>
      </c>
      <c r="I65" s="53">
        <v>7</v>
      </c>
      <c r="J65" s="11" t="str">
        <f t="shared" si="2"/>
        <v>B</v>
      </c>
      <c r="K65" s="3" t="str">
        <f t="shared" si="3"/>
        <v>3,0</v>
      </c>
      <c r="L65" s="53">
        <v>8.3000000000000007</v>
      </c>
      <c r="M65" s="11" t="str">
        <f t="shared" si="4"/>
        <v>B+</v>
      </c>
      <c r="N65" s="3" t="str">
        <f t="shared" si="5"/>
        <v>3,5</v>
      </c>
      <c r="O65" s="9">
        <f t="shared" si="6"/>
        <v>47</v>
      </c>
      <c r="P65" s="10">
        <f t="shared" si="7"/>
        <v>7.833333333333333</v>
      </c>
      <c r="Q65" s="9">
        <f t="shared" si="8"/>
        <v>20</v>
      </c>
      <c r="R65" s="10">
        <f t="shared" si="9"/>
        <v>3.3333333333333335</v>
      </c>
      <c r="S65" t="str">
        <f>VLOOKUP(B65,Tổng!$B$7:$V$79,21,0)</f>
        <v>Đợt 1</v>
      </c>
    </row>
    <row r="66" spans="1:19">
      <c r="A66" s="1" t="s">
        <v>242</v>
      </c>
      <c r="B66" s="1" t="s">
        <v>301</v>
      </c>
      <c r="C66" s="2" t="s">
        <v>302</v>
      </c>
      <c r="D66" s="2" t="s">
        <v>42</v>
      </c>
      <c r="E66" s="1" t="s">
        <v>303</v>
      </c>
      <c r="F66" s="53">
        <v>8.1999999999999993</v>
      </c>
      <c r="G66" s="11" t="str">
        <f t="shared" si="0"/>
        <v>B+</v>
      </c>
      <c r="H66" s="3" t="str">
        <f t="shared" si="1"/>
        <v>3,5</v>
      </c>
      <c r="I66" s="53">
        <v>8.8000000000000007</v>
      </c>
      <c r="J66" s="11" t="str">
        <f t="shared" si="2"/>
        <v>A</v>
      </c>
      <c r="K66" s="3" t="str">
        <f t="shared" si="3"/>
        <v>3,8</v>
      </c>
      <c r="L66" s="53">
        <v>8.9</v>
      </c>
      <c r="M66" s="11" t="str">
        <f t="shared" si="4"/>
        <v>A</v>
      </c>
      <c r="N66" s="3" t="str">
        <f t="shared" si="5"/>
        <v>3,8</v>
      </c>
      <c r="O66" s="9">
        <f t="shared" si="6"/>
        <v>51.8</v>
      </c>
      <c r="P66" s="10">
        <f t="shared" si="7"/>
        <v>8.6333333333333329</v>
      </c>
      <c r="Q66" s="9">
        <f t="shared" si="8"/>
        <v>22.2</v>
      </c>
      <c r="R66" s="10">
        <f t="shared" si="9"/>
        <v>3.6999999999999997</v>
      </c>
      <c r="S66" t="str">
        <f>VLOOKUP(B66,Tổng!$B$7:$V$79,21,0)</f>
        <v>Đợt 1</v>
      </c>
    </row>
    <row r="67" spans="1:19">
      <c r="A67" s="1" t="s">
        <v>243</v>
      </c>
      <c r="B67" s="1" t="s">
        <v>304</v>
      </c>
      <c r="C67" s="2" t="s">
        <v>305</v>
      </c>
      <c r="D67" s="2" t="s">
        <v>42</v>
      </c>
      <c r="E67" s="1" t="s">
        <v>306</v>
      </c>
      <c r="F67" s="53">
        <v>8.1999999999999993</v>
      </c>
      <c r="G67" s="11" t="str">
        <f t="shared" si="0"/>
        <v>B+</v>
      </c>
      <c r="H67" s="3" t="str">
        <f t="shared" si="1"/>
        <v>3,5</v>
      </c>
      <c r="I67" s="53">
        <v>7.8</v>
      </c>
      <c r="J67" s="11" t="str">
        <f t="shared" si="2"/>
        <v>B</v>
      </c>
      <c r="K67" s="3" t="str">
        <f t="shared" si="3"/>
        <v>3,0</v>
      </c>
      <c r="L67" s="53">
        <v>8.8000000000000007</v>
      </c>
      <c r="M67" s="11" t="str">
        <f t="shared" si="4"/>
        <v>A</v>
      </c>
      <c r="N67" s="3" t="str">
        <f t="shared" si="5"/>
        <v>3,8</v>
      </c>
      <c r="O67" s="9">
        <f t="shared" si="6"/>
        <v>49.6</v>
      </c>
      <c r="P67" s="10">
        <f t="shared" si="7"/>
        <v>8.2666666666666675</v>
      </c>
      <c r="Q67" s="9">
        <f t="shared" si="8"/>
        <v>20.6</v>
      </c>
      <c r="R67" s="10">
        <f t="shared" si="9"/>
        <v>3.4333333333333336</v>
      </c>
      <c r="S67" t="str">
        <f>VLOOKUP(B67,Tổng!$B$7:$V$79,21,0)</f>
        <v>Đợt 1</v>
      </c>
    </row>
    <row r="68" spans="1:19">
      <c r="A68" s="1" t="s">
        <v>248</v>
      </c>
      <c r="B68" s="1" t="s">
        <v>307</v>
      </c>
      <c r="C68" s="2" t="s">
        <v>308</v>
      </c>
      <c r="D68" s="2" t="s">
        <v>42</v>
      </c>
      <c r="E68" s="1" t="s">
        <v>309</v>
      </c>
      <c r="F68" s="53">
        <v>8.1999999999999993</v>
      </c>
      <c r="G68" s="11" t="str">
        <f t="shared" si="0"/>
        <v>B+</v>
      </c>
      <c r="H68" s="3" t="str">
        <f t="shared" si="1"/>
        <v>3,5</v>
      </c>
      <c r="I68" s="53">
        <v>6.2</v>
      </c>
      <c r="J68" s="11" t="str">
        <f t="shared" si="2"/>
        <v>C</v>
      </c>
      <c r="K68" s="3" t="str">
        <f t="shared" si="3"/>
        <v>2,0</v>
      </c>
      <c r="L68" s="53">
        <v>8.6</v>
      </c>
      <c r="M68" s="11" t="str">
        <f t="shared" si="4"/>
        <v>A</v>
      </c>
      <c r="N68" s="3" t="str">
        <f t="shared" si="5"/>
        <v>3,8</v>
      </c>
      <c r="O68" s="9">
        <f t="shared" si="6"/>
        <v>46</v>
      </c>
      <c r="P68" s="10">
        <f t="shared" si="7"/>
        <v>7.666666666666667</v>
      </c>
      <c r="Q68" s="9">
        <f t="shared" si="8"/>
        <v>18.600000000000001</v>
      </c>
      <c r="R68" s="10">
        <f t="shared" si="9"/>
        <v>3.1</v>
      </c>
      <c r="S68">
        <f>VLOOKUP(B68,Tổng!$B$7:$V$79,21,0)</f>
        <v>0</v>
      </c>
    </row>
    <row r="69" spans="1:19">
      <c r="A69" s="1" t="s">
        <v>252</v>
      </c>
      <c r="B69" s="1" t="s">
        <v>310</v>
      </c>
      <c r="C69" s="2" t="s">
        <v>147</v>
      </c>
      <c r="D69" s="2" t="s">
        <v>311</v>
      </c>
      <c r="E69" s="1" t="s">
        <v>312</v>
      </c>
      <c r="F69" s="53">
        <v>5.8</v>
      </c>
      <c r="G69" s="11" t="str">
        <f t="shared" si="0"/>
        <v>C</v>
      </c>
      <c r="H69" s="3" t="str">
        <f t="shared" si="1"/>
        <v>2,0</v>
      </c>
      <c r="I69" s="53">
        <v>6.8</v>
      </c>
      <c r="J69" s="11" t="str">
        <f t="shared" si="2"/>
        <v>C+</v>
      </c>
      <c r="K69" s="3" t="str">
        <f t="shared" si="3"/>
        <v>2,5</v>
      </c>
      <c r="L69" s="53">
        <v>9</v>
      </c>
      <c r="M69" s="11" t="str">
        <f t="shared" si="4"/>
        <v>A</v>
      </c>
      <c r="N69" s="3" t="str">
        <f t="shared" si="5"/>
        <v>3,8</v>
      </c>
      <c r="O69" s="9">
        <f t="shared" si="6"/>
        <v>43.2</v>
      </c>
      <c r="P69" s="10">
        <f t="shared" si="7"/>
        <v>7.2</v>
      </c>
      <c r="Q69" s="9">
        <f t="shared" si="8"/>
        <v>16.600000000000001</v>
      </c>
      <c r="R69" s="10">
        <f t="shared" si="9"/>
        <v>2.7666666666666671</v>
      </c>
      <c r="S69">
        <f>VLOOKUP(B69,Tổng!$B$7:$V$79,21,0)</f>
        <v>0</v>
      </c>
    </row>
    <row r="70" spans="1:19">
      <c r="A70" s="1" t="s">
        <v>253</v>
      </c>
      <c r="B70" s="1" t="s">
        <v>313</v>
      </c>
      <c r="C70" s="2" t="s">
        <v>276</v>
      </c>
      <c r="D70" s="2" t="s">
        <v>98</v>
      </c>
      <c r="E70" s="1" t="s">
        <v>314</v>
      </c>
      <c r="F70" s="53">
        <v>8.1999999999999993</v>
      </c>
      <c r="G70" s="11" t="str">
        <f t="shared" si="0"/>
        <v>B+</v>
      </c>
      <c r="H70" s="3" t="str">
        <f t="shared" si="1"/>
        <v>3,5</v>
      </c>
      <c r="I70" s="53">
        <v>8.4</v>
      </c>
      <c r="J70" s="11" t="str">
        <f t="shared" si="2"/>
        <v>B+</v>
      </c>
      <c r="K70" s="3" t="str">
        <f t="shared" si="3"/>
        <v>3,5</v>
      </c>
      <c r="L70" s="53">
        <v>9</v>
      </c>
      <c r="M70" s="11" t="str">
        <f t="shared" si="4"/>
        <v>A</v>
      </c>
      <c r="N70" s="3" t="str">
        <f t="shared" si="5"/>
        <v>3,8</v>
      </c>
      <c r="O70" s="9">
        <f t="shared" si="6"/>
        <v>51.2</v>
      </c>
      <c r="P70" s="10">
        <f t="shared" si="7"/>
        <v>8.5333333333333332</v>
      </c>
      <c r="Q70" s="9">
        <f t="shared" si="8"/>
        <v>21.6</v>
      </c>
      <c r="R70" s="10">
        <f t="shared" si="9"/>
        <v>3.6</v>
      </c>
      <c r="S70" t="str">
        <f>VLOOKUP(B70,Tổng!$B$7:$V$79,21,0)</f>
        <v>Đợt 1</v>
      </c>
    </row>
    <row r="71" spans="1:19">
      <c r="A71" s="1" t="s">
        <v>258</v>
      </c>
      <c r="B71" s="1" t="s">
        <v>315</v>
      </c>
      <c r="C71" s="2" t="s">
        <v>316</v>
      </c>
      <c r="D71" s="2" t="s">
        <v>317</v>
      </c>
      <c r="E71" s="1" t="s">
        <v>318</v>
      </c>
      <c r="F71" s="53">
        <v>8.1999999999999993</v>
      </c>
      <c r="G71" s="11" t="str">
        <f t="shared" si="0"/>
        <v>B+</v>
      </c>
      <c r="H71" s="3" t="str">
        <f t="shared" si="1"/>
        <v>3,5</v>
      </c>
      <c r="I71" s="53">
        <v>8.8000000000000007</v>
      </c>
      <c r="J71" s="11" t="str">
        <f t="shared" si="2"/>
        <v>A</v>
      </c>
      <c r="K71" s="3" t="str">
        <f t="shared" si="3"/>
        <v>3,8</v>
      </c>
      <c r="L71" s="53">
        <v>9</v>
      </c>
      <c r="M71" s="11" t="str">
        <f t="shared" si="4"/>
        <v>A</v>
      </c>
      <c r="N71" s="3" t="str">
        <f t="shared" si="5"/>
        <v>3,8</v>
      </c>
      <c r="O71" s="9">
        <f t="shared" si="6"/>
        <v>52</v>
      </c>
      <c r="P71" s="10">
        <f t="shared" si="7"/>
        <v>8.6666666666666661</v>
      </c>
      <c r="Q71" s="9">
        <f t="shared" si="8"/>
        <v>22.2</v>
      </c>
      <c r="R71" s="10">
        <f t="shared" si="9"/>
        <v>3.6999999999999997</v>
      </c>
      <c r="S71" t="str">
        <f>VLOOKUP(B71,Tổng!$B$7:$V$79,21,0)</f>
        <v>Đợt 1</v>
      </c>
    </row>
    <row r="72" spans="1:19">
      <c r="A72" s="1" t="s">
        <v>259</v>
      </c>
      <c r="B72" s="1" t="s">
        <v>319</v>
      </c>
      <c r="C72" s="2" t="s">
        <v>320</v>
      </c>
      <c r="D72" s="2" t="s">
        <v>317</v>
      </c>
      <c r="E72" s="1" t="s">
        <v>321</v>
      </c>
      <c r="F72" s="53">
        <v>8.1999999999999993</v>
      </c>
      <c r="G72" s="11" t="str">
        <f t="shared" si="0"/>
        <v>B+</v>
      </c>
      <c r="H72" s="3" t="str">
        <f t="shared" si="1"/>
        <v>3,5</v>
      </c>
      <c r="I72" s="53">
        <v>9.4</v>
      </c>
      <c r="J72" s="11" t="str">
        <f t="shared" si="2"/>
        <v>A</v>
      </c>
      <c r="K72" s="3" t="str">
        <f t="shared" si="3"/>
        <v>3,8</v>
      </c>
      <c r="L72" s="53">
        <v>9.3000000000000007</v>
      </c>
      <c r="M72" s="11" t="str">
        <f t="shared" si="4"/>
        <v>A</v>
      </c>
      <c r="N72" s="3" t="str">
        <f t="shared" si="5"/>
        <v>3,8</v>
      </c>
      <c r="O72" s="9">
        <f t="shared" si="6"/>
        <v>53.800000000000004</v>
      </c>
      <c r="P72" s="10">
        <f t="shared" si="7"/>
        <v>8.9666666666666668</v>
      </c>
      <c r="Q72" s="9">
        <f t="shared" si="8"/>
        <v>22.2</v>
      </c>
      <c r="R72" s="10">
        <f t="shared" si="9"/>
        <v>3.6999999999999997</v>
      </c>
      <c r="S72" t="str">
        <f>VLOOKUP(B72,Tổng!$B$7:$V$79,21,0)</f>
        <v>Đợt 1</v>
      </c>
    </row>
    <row r="73" spans="1:19">
      <c r="A73" s="1" t="s">
        <v>260</v>
      </c>
      <c r="B73" s="1" t="s">
        <v>322</v>
      </c>
      <c r="C73" s="2" t="s">
        <v>323</v>
      </c>
      <c r="D73" s="2" t="s">
        <v>324</v>
      </c>
      <c r="E73" s="1" t="s">
        <v>325</v>
      </c>
      <c r="F73" s="53">
        <v>7.4</v>
      </c>
      <c r="G73" s="11" t="str">
        <f t="shared" si="0"/>
        <v>B</v>
      </c>
      <c r="H73" s="3" t="str">
        <f t="shared" si="1"/>
        <v>3,0</v>
      </c>
      <c r="I73" s="53">
        <v>9.4</v>
      </c>
      <c r="J73" s="11" t="str">
        <f t="shared" si="2"/>
        <v>A</v>
      </c>
      <c r="K73" s="3" t="str">
        <f t="shared" si="3"/>
        <v>3,8</v>
      </c>
      <c r="L73" s="53">
        <v>8.9</v>
      </c>
      <c r="M73" s="11" t="str">
        <f t="shared" si="4"/>
        <v>A</v>
      </c>
      <c r="N73" s="3" t="str">
        <f t="shared" si="5"/>
        <v>3,8</v>
      </c>
      <c r="O73" s="9">
        <f t="shared" si="6"/>
        <v>51.400000000000006</v>
      </c>
      <c r="P73" s="10">
        <f t="shared" si="7"/>
        <v>8.5666666666666682</v>
      </c>
      <c r="Q73" s="9">
        <f t="shared" si="8"/>
        <v>21.2</v>
      </c>
      <c r="R73" s="10">
        <f t="shared" si="9"/>
        <v>3.5333333333333332</v>
      </c>
      <c r="S73" t="str">
        <f>VLOOKUP(B73,Tổng!$B$7:$V$79,21,0)</f>
        <v>Đợt 1</v>
      </c>
    </row>
    <row r="74" spans="1:19">
      <c r="A74" s="1" t="s">
        <v>261</v>
      </c>
      <c r="B74" s="1" t="s">
        <v>326</v>
      </c>
      <c r="C74" s="2" t="s">
        <v>327</v>
      </c>
      <c r="D74" s="2" t="s">
        <v>328</v>
      </c>
      <c r="E74" s="1" t="s">
        <v>329</v>
      </c>
      <c r="F74" s="53">
        <v>8.1999999999999993</v>
      </c>
      <c r="G74" s="11" t="str">
        <f t="shared" ref="G74:G81" si="10">IF(F74&gt;=9.5,"A+",IF(F74&gt;=8.5,"A",IF(F74&gt;=8,"B+",IF(F74&gt;=7,"B",IF(F74&gt;=6.5,"C+",IF(F74&gt;=5.5,"C",IF(F74&gt;=5,"D+",IF(F74&gt;=4,"D",IF(F74&lt;4,"F")))))))))</f>
        <v>B+</v>
      </c>
      <c r="H74" s="3" t="str">
        <f t="shared" ref="H74:H81" si="11">IF(G74="A+","4,0",IF(G74="A","3,8",IF(G74="B+","3,5",IF(G74="B","3,0",IF(G74="C+","2,5",IF(G74="C","2,0",IF(G74="D+","1,5",IF(G74="D","1,0","0,0"))))))))</f>
        <v>3,5</v>
      </c>
      <c r="I74" s="53">
        <v>8</v>
      </c>
      <c r="J74" s="11" t="str">
        <f t="shared" ref="J74:J81" si="12">IF(I74&gt;=9.5,"A+",IF(I74&gt;=8.5,"A",IF(I74&gt;=8,"B+",IF(I74&gt;=7,"B",IF(I74&gt;=6.5,"C+",IF(I74&gt;=5.5,"C",IF(I74&gt;=5,"D+",IF(I74&gt;=4,"D",IF(I74&lt;4,"F")))))))))</f>
        <v>B+</v>
      </c>
      <c r="K74" s="3" t="str">
        <f t="shared" ref="K74:K81" si="13">IF(J74="A+","4,0",IF(J74="A","3,8",IF(J74="B+","3,5",IF(J74="B","3,0",IF(J74="C+","2,5",IF(J74="C","2,0",IF(J74="D+","1,5",IF(J74="D","1,0","0,0"))))))))</f>
        <v>3,5</v>
      </c>
      <c r="L74" s="53">
        <v>8.3000000000000007</v>
      </c>
      <c r="M74" s="11" t="str">
        <f t="shared" ref="M74:M81" si="14">IF(L74&gt;=9.5,"A+",IF(L74&gt;=8.5,"A",IF(L74&gt;=8,"B+",IF(L74&gt;=7,"B",IF(L74&gt;=6.5,"C+",IF(L74&gt;=5.5,"C",IF(L74&gt;=5,"D+",IF(L74&gt;=4,"D",IF(L74&lt;4,"F")))))))))</f>
        <v>B+</v>
      </c>
      <c r="N74" s="3" t="str">
        <f t="shared" ref="N74:N81" si="15">IF(M74="A+","4,0",IF(M74="A","3,8",IF(M74="B+","3,5",IF(M74="B","3,0",IF(M74="C+","2,5",IF(M74="C","2,0",IF(M74="D+","1,5",IF(M74="D","1,0","0,0"))))))))</f>
        <v>3,5</v>
      </c>
      <c r="O74" s="9">
        <f t="shared" ref="O74:O81" si="16">F74*$F$7+I74*$I$7+L74*$L$7</f>
        <v>49</v>
      </c>
      <c r="P74" s="10">
        <f t="shared" ref="P74:P81" si="17">O74/$O$7</f>
        <v>8.1666666666666661</v>
      </c>
      <c r="Q74" s="9">
        <f t="shared" ref="Q74:Q81" si="18">H74*$F$7+K74*$I$7+N74*$L$7</f>
        <v>21</v>
      </c>
      <c r="R74" s="10">
        <f t="shared" ref="R74:R81" si="19">Q74/$O$7</f>
        <v>3.5</v>
      </c>
      <c r="S74">
        <f>VLOOKUP(B74,Tổng!$B$7:$V$79,21,0)</f>
        <v>0</v>
      </c>
    </row>
    <row r="75" spans="1:19">
      <c r="A75" s="1" t="s">
        <v>265</v>
      </c>
      <c r="B75" s="1" t="s">
        <v>330</v>
      </c>
      <c r="C75" s="2" t="s">
        <v>331</v>
      </c>
      <c r="D75" s="2" t="s">
        <v>153</v>
      </c>
      <c r="E75" s="1" t="s">
        <v>332</v>
      </c>
      <c r="F75" s="53">
        <v>8.1999999999999993</v>
      </c>
      <c r="G75" s="11" t="str">
        <f t="shared" si="10"/>
        <v>B+</v>
      </c>
      <c r="H75" s="3" t="str">
        <f t="shared" si="11"/>
        <v>3,5</v>
      </c>
      <c r="I75" s="53">
        <v>8</v>
      </c>
      <c r="J75" s="11" t="str">
        <f t="shared" si="12"/>
        <v>B+</v>
      </c>
      <c r="K75" s="3" t="str">
        <f t="shared" si="13"/>
        <v>3,5</v>
      </c>
      <c r="L75" s="53">
        <v>8.6999999999999993</v>
      </c>
      <c r="M75" s="11" t="str">
        <f t="shared" si="14"/>
        <v>A</v>
      </c>
      <c r="N75" s="3" t="str">
        <f t="shared" si="15"/>
        <v>3,8</v>
      </c>
      <c r="O75" s="9">
        <f t="shared" si="16"/>
        <v>49.8</v>
      </c>
      <c r="P75" s="10">
        <f t="shared" si="17"/>
        <v>8.2999999999999989</v>
      </c>
      <c r="Q75" s="9">
        <f t="shared" si="18"/>
        <v>21.6</v>
      </c>
      <c r="R75" s="10">
        <f t="shared" si="19"/>
        <v>3.6</v>
      </c>
      <c r="S75" t="str">
        <f>VLOOKUP(B75,Tổng!$B$7:$V$79,21,0)</f>
        <v>Đợt 1</v>
      </c>
    </row>
    <row r="76" spans="1:19">
      <c r="A76" s="1" t="s">
        <v>270</v>
      </c>
      <c r="B76" s="1" t="s">
        <v>333</v>
      </c>
      <c r="C76" s="2" t="s">
        <v>57</v>
      </c>
      <c r="D76" s="2" t="s">
        <v>334</v>
      </c>
      <c r="E76" s="1" t="s">
        <v>335</v>
      </c>
      <c r="F76" s="53">
        <v>5.8</v>
      </c>
      <c r="G76" s="11" t="str">
        <f t="shared" si="10"/>
        <v>C</v>
      </c>
      <c r="H76" s="3" t="str">
        <f t="shared" si="11"/>
        <v>2,0</v>
      </c>
      <c r="I76" s="53">
        <v>6.8</v>
      </c>
      <c r="J76" s="11" t="str">
        <f t="shared" si="12"/>
        <v>C+</v>
      </c>
      <c r="K76" s="3" t="str">
        <f t="shared" si="13"/>
        <v>2,5</v>
      </c>
      <c r="L76" s="53">
        <v>9</v>
      </c>
      <c r="M76" s="11" t="str">
        <f t="shared" si="14"/>
        <v>A</v>
      </c>
      <c r="N76" s="3" t="str">
        <f t="shared" si="15"/>
        <v>3,8</v>
      </c>
      <c r="O76" s="9">
        <f t="shared" si="16"/>
        <v>43.2</v>
      </c>
      <c r="P76" s="10">
        <f t="shared" si="17"/>
        <v>7.2</v>
      </c>
      <c r="Q76" s="9">
        <f t="shared" si="18"/>
        <v>16.600000000000001</v>
      </c>
      <c r="R76" s="10">
        <f t="shared" si="19"/>
        <v>2.7666666666666671</v>
      </c>
      <c r="S76" t="str">
        <f>VLOOKUP(B76,Tổng!$B$7:$V$79,21,0)</f>
        <v>Đợt 1</v>
      </c>
    </row>
    <row r="77" spans="1:19">
      <c r="A77" s="1" t="s">
        <v>271</v>
      </c>
      <c r="B77" s="1" t="s">
        <v>336</v>
      </c>
      <c r="C77" s="2" t="s">
        <v>337</v>
      </c>
      <c r="D77" s="2" t="s">
        <v>277</v>
      </c>
      <c r="E77" s="1" t="s">
        <v>179</v>
      </c>
      <c r="F77" s="53">
        <v>7.1</v>
      </c>
      <c r="G77" s="11" t="str">
        <f t="shared" si="10"/>
        <v>B</v>
      </c>
      <c r="H77" s="3" t="str">
        <f t="shared" si="11"/>
        <v>3,0</v>
      </c>
      <c r="I77" s="53">
        <v>7</v>
      </c>
      <c r="J77" s="11" t="str">
        <f t="shared" si="12"/>
        <v>B</v>
      </c>
      <c r="K77" s="3" t="str">
        <f t="shared" si="13"/>
        <v>3,0</v>
      </c>
      <c r="L77" s="53">
        <v>8.6</v>
      </c>
      <c r="M77" s="11" t="str">
        <f t="shared" si="14"/>
        <v>A</v>
      </c>
      <c r="N77" s="3" t="str">
        <f t="shared" si="15"/>
        <v>3,8</v>
      </c>
      <c r="O77" s="9">
        <f t="shared" si="16"/>
        <v>45.4</v>
      </c>
      <c r="P77" s="10">
        <f t="shared" si="17"/>
        <v>7.5666666666666664</v>
      </c>
      <c r="Q77" s="9">
        <f t="shared" si="18"/>
        <v>19.600000000000001</v>
      </c>
      <c r="R77" s="10">
        <f t="shared" si="19"/>
        <v>3.2666666666666671</v>
      </c>
      <c r="S77" t="str">
        <f>VLOOKUP(B77,Tổng!$B$7:$V$79,21,0)</f>
        <v>Đợt 1</v>
      </c>
    </row>
    <row r="78" spans="1:19">
      <c r="A78" s="1" t="s">
        <v>272</v>
      </c>
      <c r="B78" s="1" t="s">
        <v>338</v>
      </c>
      <c r="C78" s="2" t="s">
        <v>339</v>
      </c>
      <c r="D78" s="2" t="s">
        <v>340</v>
      </c>
      <c r="E78" s="1" t="s">
        <v>341</v>
      </c>
      <c r="F78" s="53">
        <v>8.1999999999999993</v>
      </c>
      <c r="G78" s="11" t="str">
        <f t="shared" si="10"/>
        <v>B+</v>
      </c>
      <c r="H78" s="3" t="str">
        <f t="shared" si="11"/>
        <v>3,5</v>
      </c>
      <c r="I78" s="53">
        <v>9.4</v>
      </c>
      <c r="J78" s="11" t="str">
        <f t="shared" si="12"/>
        <v>A</v>
      </c>
      <c r="K78" s="3" t="str">
        <f t="shared" si="13"/>
        <v>3,8</v>
      </c>
      <c r="L78" s="53">
        <v>9.3000000000000007</v>
      </c>
      <c r="M78" s="11" t="str">
        <f t="shared" si="14"/>
        <v>A</v>
      </c>
      <c r="N78" s="3" t="str">
        <f t="shared" si="15"/>
        <v>3,8</v>
      </c>
      <c r="O78" s="9">
        <f t="shared" si="16"/>
        <v>53.800000000000004</v>
      </c>
      <c r="P78" s="10">
        <f t="shared" si="17"/>
        <v>8.9666666666666668</v>
      </c>
      <c r="Q78" s="9">
        <f t="shared" si="18"/>
        <v>22.2</v>
      </c>
      <c r="R78" s="10">
        <f t="shared" si="19"/>
        <v>3.6999999999999997</v>
      </c>
      <c r="S78" t="str">
        <f>VLOOKUP(B78,Tổng!$B$7:$V$79,21,0)</f>
        <v>Đợt 1</v>
      </c>
    </row>
    <row r="79" spans="1:19">
      <c r="A79" s="1" t="s">
        <v>274</v>
      </c>
      <c r="B79" s="1" t="s">
        <v>342</v>
      </c>
      <c r="C79" s="2" t="s">
        <v>343</v>
      </c>
      <c r="D79" s="2" t="s">
        <v>344</v>
      </c>
      <c r="E79" s="1" t="s">
        <v>345</v>
      </c>
      <c r="F79" s="53">
        <v>8.1999999999999993</v>
      </c>
      <c r="G79" s="11" t="str">
        <f t="shared" si="10"/>
        <v>B+</v>
      </c>
      <c r="H79" s="3" t="str">
        <f t="shared" si="11"/>
        <v>3,5</v>
      </c>
      <c r="I79" s="53">
        <v>7.8</v>
      </c>
      <c r="J79" s="11" t="str">
        <f t="shared" si="12"/>
        <v>B</v>
      </c>
      <c r="K79" s="3" t="str">
        <f t="shared" si="13"/>
        <v>3,0</v>
      </c>
      <c r="L79" s="53">
        <v>9.1</v>
      </c>
      <c r="M79" s="11" t="str">
        <f t="shared" si="14"/>
        <v>A</v>
      </c>
      <c r="N79" s="3" t="str">
        <f t="shared" si="15"/>
        <v>3,8</v>
      </c>
      <c r="O79" s="9">
        <f t="shared" si="16"/>
        <v>50.2</v>
      </c>
      <c r="P79" s="10">
        <f t="shared" si="17"/>
        <v>8.3666666666666671</v>
      </c>
      <c r="Q79" s="9">
        <f t="shared" si="18"/>
        <v>20.6</v>
      </c>
      <c r="R79" s="10">
        <f t="shared" si="19"/>
        <v>3.4333333333333336</v>
      </c>
      <c r="S79" t="str">
        <f>VLOOKUP(B79,Tổng!$B$7:$V$79,21,0)</f>
        <v>Đợt 1</v>
      </c>
    </row>
    <row r="80" spans="1:19">
      <c r="A80" s="1" t="s">
        <v>275</v>
      </c>
      <c r="B80" s="1" t="s">
        <v>346</v>
      </c>
      <c r="C80" s="2" t="s">
        <v>228</v>
      </c>
      <c r="D80" s="2" t="s">
        <v>219</v>
      </c>
      <c r="E80" s="1" t="s">
        <v>347</v>
      </c>
      <c r="F80" s="53">
        <v>7.1</v>
      </c>
      <c r="G80" s="11" t="str">
        <f t="shared" si="10"/>
        <v>B</v>
      </c>
      <c r="H80" s="3" t="str">
        <f t="shared" si="11"/>
        <v>3,0</v>
      </c>
      <c r="I80" s="53">
        <v>7.6</v>
      </c>
      <c r="J80" s="11" t="str">
        <f t="shared" si="12"/>
        <v>B</v>
      </c>
      <c r="K80" s="3" t="str">
        <f t="shared" si="13"/>
        <v>3,0</v>
      </c>
      <c r="L80" s="53">
        <v>8.8000000000000007</v>
      </c>
      <c r="M80" s="11" t="str">
        <f t="shared" si="14"/>
        <v>A</v>
      </c>
      <c r="N80" s="3" t="str">
        <f t="shared" si="15"/>
        <v>3,8</v>
      </c>
      <c r="O80" s="9">
        <f t="shared" si="16"/>
        <v>47</v>
      </c>
      <c r="P80" s="10">
        <f t="shared" si="17"/>
        <v>7.833333333333333</v>
      </c>
      <c r="Q80" s="9">
        <f t="shared" si="18"/>
        <v>19.600000000000001</v>
      </c>
      <c r="R80" s="10">
        <f t="shared" si="19"/>
        <v>3.2666666666666671</v>
      </c>
      <c r="S80" t="str">
        <f>VLOOKUP(B80,Tổng!$B$7:$V$79,21,0)</f>
        <v>Đợt 1</v>
      </c>
    </row>
    <row r="81" spans="1:19">
      <c r="A81" s="1" t="s">
        <v>278</v>
      </c>
      <c r="B81" s="1" t="s">
        <v>348</v>
      </c>
      <c r="C81" s="2" t="s">
        <v>349</v>
      </c>
      <c r="D81" s="2" t="s">
        <v>350</v>
      </c>
      <c r="E81" s="1" t="s">
        <v>351</v>
      </c>
      <c r="F81" s="53">
        <v>8.1999999999999993</v>
      </c>
      <c r="G81" s="11" t="str">
        <f t="shared" si="10"/>
        <v>B+</v>
      </c>
      <c r="H81" s="3" t="str">
        <f t="shared" si="11"/>
        <v>3,5</v>
      </c>
      <c r="I81" s="53">
        <v>7.4</v>
      </c>
      <c r="J81" s="11" t="str">
        <f t="shared" si="12"/>
        <v>B</v>
      </c>
      <c r="K81" s="3" t="str">
        <f t="shared" si="13"/>
        <v>3,0</v>
      </c>
      <c r="L81" s="53">
        <v>8.8000000000000007</v>
      </c>
      <c r="M81" s="11" t="str">
        <f t="shared" si="14"/>
        <v>A</v>
      </c>
      <c r="N81" s="3" t="str">
        <f t="shared" si="15"/>
        <v>3,8</v>
      </c>
      <c r="O81" s="9">
        <f t="shared" si="16"/>
        <v>48.8</v>
      </c>
      <c r="P81" s="10">
        <f t="shared" si="17"/>
        <v>8.1333333333333329</v>
      </c>
      <c r="Q81" s="9">
        <f t="shared" si="18"/>
        <v>20.6</v>
      </c>
      <c r="R81" s="10">
        <f t="shared" si="19"/>
        <v>3.4333333333333336</v>
      </c>
      <c r="S81" t="str">
        <f>VLOOKUP(B81,Tổng!$B$7:$V$79,21,0)</f>
        <v>Đợt 1</v>
      </c>
    </row>
  </sheetData>
  <autoFilter ref="A8:DA81">
    <filterColumn colId="2" showButton="0"/>
  </autoFilter>
  <mergeCells count="17">
    <mergeCell ref="A4:R4"/>
    <mergeCell ref="A1:C1"/>
    <mergeCell ref="D1:R1"/>
    <mergeCell ref="A2:C2"/>
    <mergeCell ref="D2:R2"/>
    <mergeCell ref="A3:R3"/>
    <mergeCell ref="F7:H7"/>
    <mergeCell ref="I7:K7"/>
    <mergeCell ref="L7:N7"/>
    <mergeCell ref="A5:R5"/>
    <mergeCell ref="A6:A8"/>
    <mergeCell ref="B6:B8"/>
    <mergeCell ref="C6:D8"/>
    <mergeCell ref="E6:E8"/>
    <mergeCell ref="F6:H6"/>
    <mergeCell ref="I6:K6"/>
    <mergeCell ref="L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54"/>
  <sheetViews>
    <sheetView tabSelected="1" topLeftCell="A37" workbookViewId="0">
      <selection activeCell="M12" sqref="M12"/>
    </sheetView>
  </sheetViews>
  <sheetFormatPr defaultRowHeight="15.75"/>
  <cols>
    <col min="1" max="1" width="3.85546875" style="43" customWidth="1"/>
    <col min="2" max="2" width="12" style="44" customWidth="1"/>
    <col min="3" max="3" width="17.42578125" style="19" customWidth="1"/>
    <col min="4" max="4" width="7.140625" style="164" customWidth="1"/>
    <col min="5" max="5" width="10.7109375" style="122" customWidth="1"/>
    <col min="6" max="6" width="6.5703125" style="128" customWidth="1"/>
    <col min="7" max="7" width="8" style="35" customWidth="1"/>
    <col min="8" max="8" width="7.5703125" style="42" customWidth="1"/>
    <col min="9" max="9" width="8" style="38" customWidth="1"/>
    <col min="10" max="10" width="8" style="19" customWidth="1"/>
    <col min="11" max="11" width="8" style="38" customWidth="1"/>
    <col min="12" max="13" width="8" style="19" customWidth="1"/>
    <col min="14" max="14" width="6.5703125" style="19" customWidth="1"/>
    <col min="15" max="16" width="7.28515625" style="19" customWidth="1"/>
    <col min="17" max="18" width="8" style="19" customWidth="1"/>
    <col min="19" max="19" width="6.140625" style="60" customWidth="1"/>
    <col min="20" max="20" width="6.5703125" style="60" customWidth="1"/>
    <col min="21" max="21" width="10" style="22" customWidth="1"/>
    <col min="22" max="22" width="9.42578125" style="39" customWidth="1"/>
    <col min="23" max="23" width="14.7109375" style="112" customWidth="1"/>
    <col min="24" max="24" width="11.28515625" style="19" customWidth="1"/>
    <col min="25" max="261" width="9.140625" style="19"/>
    <col min="262" max="262" width="6.5703125" style="19" customWidth="1"/>
    <col min="263" max="263" width="16.85546875" style="19" customWidth="1"/>
    <col min="264" max="264" width="9" style="19" customWidth="1"/>
    <col min="265" max="265" width="14.42578125" style="19" customWidth="1"/>
    <col min="266" max="266" width="8.7109375" style="19" customWidth="1"/>
    <col min="267" max="267" width="8.140625" style="19" customWidth="1"/>
    <col min="268" max="268" width="8.7109375" style="19" customWidth="1"/>
    <col min="269" max="269" width="8.28515625" style="19" customWidth="1"/>
    <col min="270" max="270" width="9.28515625" style="19" customWidth="1"/>
    <col min="271" max="271" width="8.140625" style="19" customWidth="1"/>
    <col min="272" max="272" width="8.42578125" style="19" customWidth="1"/>
    <col min="273" max="273" width="8.7109375" style="19" customWidth="1"/>
    <col min="274" max="274" width="10.5703125" style="19" customWidth="1"/>
    <col min="275" max="275" width="11" style="19" customWidth="1"/>
    <col min="276" max="276" width="11.85546875" style="19" customWidth="1"/>
    <col min="277" max="517" width="9.140625" style="19"/>
    <col min="518" max="518" width="6.5703125" style="19" customWidth="1"/>
    <col min="519" max="519" width="16.85546875" style="19" customWidth="1"/>
    <col min="520" max="520" width="9" style="19" customWidth="1"/>
    <col min="521" max="521" width="14.42578125" style="19" customWidth="1"/>
    <col min="522" max="522" width="8.7109375" style="19" customWidth="1"/>
    <col min="523" max="523" width="8.140625" style="19" customWidth="1"/>
    <col min="524" max="524" width="8.7109375" style="19" customWidth="1"/>
    <col min="525" max="525" width="8.28515625" style="19" customWidth="1"/>
    <col min="526" max="526" width="9.28515625" style="19" customWidth="1"/>
    <col min="527" max="527" width="8.140625" style="19" customWidth="1"/>
    <col min="528" max="528" width="8.42578125" style="19" customWidth="1"/>
    <col min="529" max="529" width="8.7109375" style="19" customWidth="1"/>
    <col min="530" max="530" width="10.5703125" style="19" customWidth="1"/>
    <col min="531" max="531" width="11" style="19" customWidth="1"/>
    <col min="532" max="532" width="11.85546875" style="19" customWidth="1"/>
    <col min="533" max="773" width="9.140625" style="19"/>
    <col min="774" max="774" width="6.5703125" style="19" customWidth="1"/>
    <col min="775" max="775" width="16.85546875" style="19" customWidth="1"/>
    <col min="776" max="776" width="9" style="19" customWidth="1"/>
    <col min="777" max="777" width="14.42578125" style="19" customWidth="1"/>
    <col min="778" max="778" width="8.7109375" style="19" customWidth="1"/>
    <col min="779" max="779" width="8.140625" style="19" customWidth="1"/>
    <col min="780" max="780" width="8.7109375" style="19" customWidth="1"/>
    <col min="781" max="781" width="8.28515625" style="19" customWidth="1"/>
    <col min="782" max="782" width="9.28515625" style="19" customWidth="1"/>
    <col min="783" max="783" width="8.140625" style="19" customWidth="1"/>
    <col min="784" max="784" width="8.42578125" style="19" customWidth="1"/>
    <col min="785" max="785" width="8.7109375" style="19" customWidth="1"/>
    <col min="786" max="786" width="10.5703125" style="19" customWidth="1"/>
    <col min="787" max="787" width="11" style="19" customWidth="1"/>
    <col min="788" max="788" width="11.85546875" style="19" customWidth="1"/>
    <col min="789" max="1029" width="9.140625" style="19"/>
    <col min="1030" max="1030" width="6.5703125" style="19" customWidth="1"/>
    <col min="1031" max="1031" width="16.85546875" style="19" customWidth="1"/>
    <col min="1032" max="1032" width="9" style="19" customWidth="1"/>
    <col min="1033" max="1033" width="14.42578125" style="19" customWidth="1"/>
    <col min="1034" max="1034" width="8.7109375" style="19" customWidth="1"/>
    <col min="1035" max="1035" width="8.140625" style="19" customWidth="1"/>
    <col min="1036" max="1036" width="8.7109375" style="19" customWidth="1"/>
    <col min="1037" max="1037" width="8.28515625" style="19" customWidth="1"/>
    <col min="1038" max="1038" width="9.28515625" style="19" customWidth="1"/>
    <col min="1039" max="1039" width="8.140625" style="19" customWidth="1"/>
    <col min="1040" max="1040" width="8.42578125" style="19" customWidth="1"/>
    <col min="1041" max="1041" width="8.7109375" style="19" customWidth="1"/>
    <col min="1042" max="1042" width="10.5703125" style="19" customWidth="1"/>
    <col min="1043" max="1043" width="11" style="19" customWidth="1"/>
    <col min="1044" max="1044" width="11.85546875" style="19" customWidth="1"/>
    <col min="1045" max="1285" width="9.140625" style="19"/>
    <col min="1286" max="1286" width="6.5703125" style="19" customWidth="1"/>
    <col min="1287" max="1287" width="16.85546875" style="19" customWidth="1"/>
    <col min="1288" max="1288" width="9" style="19" customWidth="1"/>
    <col min="1289" max="1289" width="14.42578125" style="19" customWidth="1"/>
    <col min="1290" max="1290" width="8.7109375" style="19" customWidth="1"/>
    <col min="1291" max="1291" width="8.140625" style="19" customWidth="1"/>
    <col min="1292" max="1292" width="8.7109375" style="19" customWidth="1"/>
    <col min="1293" max="1293" width="8.28515625" style="19" customWidth="1"/>
    <col min="1294" max="1294" width="9.28515625" style="19" customWidth="1"/>
    <col min="1295" max="1295" width="8.140625" style="19" customWidth="1"/>
    <col min="1296" max="1296" width="8.42578125" style="19" customWidth="1"/>
    <col min="1297" max="1297" width="8.7109375" style="19" customWidth="1"/>
    <col min="1298" max="1298" width="10.5703125" style="19" customWidth="1"/>
    <col min="1299" max="1299" width="11" style="19" customWidth="1"/>
    <col min="1300" max="1300" width="11.85546875" style="19" customWidth="1"/>
    <col min="1301" max="1541" width="9.140625" style="19"/>
    <col min="1542" max="1542" width="6.5703125" style="19" customWidth="1"/>
    <col min="1543" max="1543" width="16.85546875" style="19" customWidth="1"/>
    <col min="1544" max="1544" width="9" style="19" customWidth="1"/>
    <col min="1545" max="1545" width="14.42578125" style="19" customWidth="1"/>
    <col min="1546" max="1546" width="8.7109375" style="19" customWidth="1"/>
    <col min="1547" max="1547" width="8.140625" style="19" customWidth="1"/>
    <col min="1548" max="1548" width="8.7109375" style="19" customWidth="1"/>
    <col min="1549" max="1549" width="8.28515625" style="19" customWidth="1"/>
    <col min="1550" max="1550" width="9.28515625" style="19" customWidth="1"/>
    <col min="1551" max="1551" width="8.140625" style="19" customWidth="1"/>
    <col min="1552" max="1552" width="8.42578125" style="19" customWidth="1"/>
    <col min="1553" max="1553" width="8.7109375" style="19" customWidth="1"/>
    <col min="1554" max="1554" width="10.5703125" style="19" customWidth="1"/>
    <col min="1555" max="1555" width="11" style="19" customWidth="1"/>
    <col min="1556" max="1556" width="11.85546875" style="19" customWidth="1"/>
    <col min="1557" max="1797" width="9.140625" style="19"/>
    <col min="1798" max="1798" width="6.5703125" style="19" customWidth="1"/>
    <col min="1799" max="1799" width="16.85546875" style="19" customWidth="1"/>
    <col min="1800" max="1800" width="9" style="19" customWidth="1"/>
    <col min="1801" max="1801" width="14.42578125" style="19" customWidth="1"/>
    <col min="1802" max="1802" width="8.7109375" style="19" customWidth="1"/>
    <col min="1803" max="1803" width="8.140625" style="19" customWidth="1"/>
    <col min="1804" max="1804" width="8.7109375" style="19" customWidth="1"/>
    <col min="1805" max="1805" width="8.28515625" style="19" customWidth="1"/>
    <col min="1806" max="1806" width="9.28515625" style="19" customWidth="1"/>
    <col min="1807" max="1807" width="8.140625" style="19" customWidth="1"/>
    <col min="1808" max="1808" width="8.42578125" style="19" customWidth="1"/>
    <col min="1809" max="1809" width="8.7109375" style="19" customWidth="1"/>
    <col min="1810" max="1810" width="10.5703125" style="19" customWidth="1"/>
    <col min="1811" max="1811" width="11" style="19" customWidth="1"/>
    <col min="1812" max="1812" width="11.85546875" style="19" customWidth="1"/>
    <col min="1813" max="2053" width="9.140625" style="19"/>
    <col min="2054" max="2054" width="6.5703125" style="19" customWidth="1"/>
    <col min="2055" max="2055" width="16.85546875" style="19" customWidth="1"/>
    <col min="2056" max="2056" width="9" style="19" customWidth="1"/>
    <col min="2057" max="2057" width="14.42578125" style="19" customWidth="1"/>
    <col min="2058" max="2058" width="8.7109375" style="19" customWidth="1"/>
    <col min="2059" max="2059" width="8.140625" style="19" customWidth="1"/>
    <col min="2060" max="2060" width="8.7109375" style="19" customWidth="1"/>
    <col min="2061" max="2061" width="8.28515625" style="19" customWidth="1"/>
    <col min="2062" max="2062" width="9.28515625" style="19" customWidth="1"/>
    <col min="2063" max="2063" width="8.140625" style="19" customWidth="1"/>
    <col min="2064" max="2064" width="8.42578125" style="19" customWidth="1"/>
    <col min="2065" max="2065" width="8.7109375" style="19" customWidth="1"/>
    <col min="2066" max="2066" width="10.5703125" style="19" customWidth="1"/>
    <col min="2067" max="2067" width="11" style="19" customWidth="1"/>
    <col min="2068" max="2068" width="11.85546875" style="19" customWidth="1"/>
    <col min="2069" max="2309" width="9.140625" style="19"/>
    <col min="2310" max="2310" width="6.5703125" style="19" customWidth="1"/>
    <col min="2311" max="2311" width="16.85546875" style="19" customWidth="1"/>
    <col min="2312" max="2312" width="9" style="19" customWidth="1"/>
    <col min="2313" max="2313" width="14.42578125" style="19" customWidth="1"/>
    <col min="2314" max="2314" width="8.7109375" style="19" customWidth="1"/>
    <col min="2315" max="2315" width="8.140625" style="19" customWidth="1"/>
    <col min="2316" max="2316" width="8.7109375" style="19" customWidth="1"/>
    <col min="2317" max="2317" width="8.28515625" style="19" customWidth="1"/>
    <col min="2318" max="2318" width="9.28515625" style="19" customWidth="1"/>
    <col min="2319" max="2319" width="8.140625" style="19" customWidth="1"/>
    <col min="2320" max="2320" width="8.42578125" style="19" customWidth="1"/>
    <col min="2321" max="2321" width="8.7109375" style="19" customWidth="1"/>
    <col min="2322" max="2322" width="10.5703125" style="19" customWidth="1"/>
    <col min="2323" max="2323" width="11" style="19" customWidth="1"/>
    <col min="2324" max="2324" width="11.85546875" style="19" customWidth="1"/>
    <col min="2325" max="2565" width="9.140625" style="19"/>
    <col min="2566" max="2566" width="6.5703125" style="19" customWidth="1"/>
    <col min="2567" max="2567" width="16.85546875" style="19" customWidth="1"/>
    <col min="2568" max="2568" width="9" style="19" customWidth="1"/>
    <col min="2569" max="2569" width="14.42578125" style="19" customWidth="1"/>
    <col min="2570" max="2570" width="8.7109375" style="19" customWidth="1"/>
    <col min="2571" max="2571" width="8.140625" style="19" customWidth="1"/>
    <col min="2572" max="2572" width="8.7109375" style="19" customWidth="1"/>
    <col min="2573" max="2573" width="8.28515625" style="19" customWidth="1"/>
    <col min="2574" max="2574" width="9.28515625" style="19" customWidth="1"/>
    <col min="2575" max="2575" width="8.140625" style="19" customWidth="1"/>
    <col min="2576" max="2576" width="8.42578125" style="19" customWidth="1"/>
    <col min="2577" max="2577" width="8.7109375" style="19" customWidth="1"/>
    <col min="2578" max="2578" width="10.5703125" style="19" customWidth="1"/>
    <col min="2579" max="2579" width="11" style="19" customWidth="1"/>
    <col min="2580" max="2580" width="11.85546875" style="19" customWidth="1"/>
    <col min="2581" max="2821" width="9.140625" style="19"/>
    <col min="2822" max="2822" width="6.5703125" style="19" customWidth="1"/>
    <col min="2823" max="2823" width="16.85546875" style="19" customWidth="1"/>
    <col min="2824" max="2824" width="9" style="19" customWidth="1"/>
    <col min="2825" max="2825" width="14.42578125" style="19" customWidth="1"/>
    <col min="2826" max="2826" width="8.7109375" style="19" customWidth="1"/>
    <col min="2827" max="2827" width="8.140625" style="19" customWidth="1"/>
    <col min="2828" max="2828" width="8.7109375" style="19" customWidth="1"/>
    <col min="2829" max="2829" width="8.28515625" style="19" customWidth="1"/>
    <col min="2830" max="2830" width="9.28515625" style="19" customWidth="1"/>
    <col min="2831" max="2831" width="8.140625" style="19" customWidth="1"/>
    <col min="2832" max="2832" width="8.42578125" style="19" customWidth="1"/>
    <col min="2833" max="2833" width="8.7109375" style="19" customWidth="1"/>
    <col min="2834" max="2834" width="10.5703125" style="19" customWidth="1"/>
    <col min="2835" max="2835" width="11" style="19" customWidth="1"/>
    <col min="2836" max="2836" width="11.85546875" style="19" customWidth="1"/>
    <col min="2837" max="3077" width="9.140625" style="19"/>
    <col min="3078" max="3078" width="6.5703125" style="19" customWidth="1"/>
    <col min="3079" max="3079" width="16.85546875" style="19" customWidth="1"/>
    <col min="3080" max="3080" width="9" style="19" customWidth="1"/>
    <col min="3081" max="3081" width="14.42578125" style="19" customWidth="1"/>
    <col min="3082" max="3082" width="8.7109375" style="19" customWidth="1"/>
    <col min="3083" max="3083" width="8.140625" style="19" customWidth="1"/>
    <col min="3084" max="3084" width="8.7109375" style="19" customWidth="1"/>
    <col min="3085" max="3085" width="8.28515625" style="19" customWidth="1"/>
    <col min="3086" max="3086" width="9.28515625" style="19" customWidth="1"/>
    <col min="3087" max="3087" width="8.140625" style="19" customWidth="1"/>
    <col min="3088" max="3088" width="8.42578125" style="19" customWidth="1"/>
    <col min="3089" max="3089" width="8.7109375" style="19" customWidth="1"/>
    <col min="3090" max="3090" width="10.5703125" style="19" customWidth="1"/>
    <col min="3091" max="3091" width="11" style="19" customWidth="1"/>
    <col min="3092" max="3092" width="11.85546875" style="19" customWidth="1"/>
    <col min="3093" max="3333" width="9.140625" style="19"/>
    <col min="3334" max="3334" width="6.5703125" style="19" customWidth="1"/>
    <col min="3335" max="3335" width="16.85546875" style="19" customWidth="1"/>
    <col min="3336" max="3336" width="9" style="19" customWidth="1"/>
    <col min="3337" max="3337" width="14.42578125" style="19" customWidth="1"/>
    <col min="3338" max="3338" width="8.7109375" style="19" customWidth="1"/>
    <col min="3339" max="3339" width="8.140625" style="19" customWidth="1"/>
    <col min="3340" max="3340" width="8.7109375" style="19" customWidth="1"/>
    <col min="3341" max="3341" width="8.28515625" style="19" customWidth="1"/>
    <col min="3342" max="3342" width="9.28515625" style="19" customWidth="1"/>
    <col min="3343" max="3343" width="8.140625" style="19" customWidth="1"/>
    <col min="3344" max="3344" width="8.42578125" style="19" customWidth="1"/>
    <col min="3345" max="3345" width="8.7109375" style="19" customWidth="1"/>
    <col min="3346" max="3346" width="10.5703125" style="19" customWidth="1"/>
    <col min="3347" max="3347" width="11" style="19" customWidth="1"/>
    <col min="3348" max="3348" width="11.85546875" style="19" customWidth="1"/>
    <col min="3349" max="3589" width="9.140625" style="19"/>
    <col min="3590" max="3590" width="6.5703125" style="19" customWidth="1"/>
    <col min="3591" max="3591" width="16.85546875" style="19" customWidth="1"/>
    <col min="3592" max="3592" width="9" style="19" customWidth="1"/>
    <col min="3593" max="3593" width="14.42578125" style="19" customWidth="1"/>
    <col min="3594" max="3594" width="8.7109375" style="19" customWidth="1"/>
    <col min="3595" max="3595" width="8.140625" style="19" customWidth="1"/>
    <col min="3596" max="3596" width="8.7109375" style="19" customWidth="1"/>
    <col min="3597" max="3597" width="8.28515625" style="19" customWidth="1"/>
    <col min="3598" max="3598" width="9.28515625" style="19" customWidth="1"/>
    <col min="3599" max="3599" width="8.140625" style="19" customWidth="1"/>
    <col min="3600" max="3600" width="8.42578125" style="19" customWidth="1"/>
    <col min="3601" max="3601" width="8.7109375" style="19" customWidth="1"/>
    <col min="3602" max="3602" width="10.5703125" style="19" customWidth="1"/>
    <col min="3603" max="3603" width="11" style="19" customWidth="1"/>
    <col min="3604" max="3604" width="11.85546875" style="19" customWidth="1"/>
    <col min="3605" max="3845" width="9.140625" style="19"/>
    <col min="3846" max="3846" width="6.5703125" style="19" customWidth="1"/>
    <col min="3847" max="3847" width="16.85546875" style="19" customWidth="1"/>
    <col min="3848" max="3848" width="9" style="19" customWidth="1"/>
    <col min="3849" max="3849" width="14.42578125" style="19" customWidth="1"/>
    <col min="3850" max="3850" width="8.7109375" style="19" customWidth="1"/>
    <col min="3851" max="3851" width="8.140625" style="19" customWidth="1"/>
    <col min="3852" max="3852" width="8.7109375" style="19" customWidth="1"/>
    <col min="3853" max="3853" width="8.28515625" style="19" customWidth="1"/>
    <col min="3854" max="3854" width="9.28515625" style="19" customWidth="1"/>
    <col min="3855" max="3855" width="8.140625" style="19" customWidth="1"/>
    <col min="3856" max="3856" width="8.42578125" style="19" customWidth="1"/>
    <col min="3857" max="3857" width="8.7109375" style="19" customWidth="1"/>
    <col min="3858" max="3858" width="10.5703125" style="19" customWidth="1"/>
    <col min="3859" max="3859" width="11" style="19" customWidth="1"/>
    <col min="3860" max="3860" width="11.85546875" style="19" customWidth="1"/>
    <col min="3861" max="4101" width="9.140625" style="19"/>
    <col min="4102" max="4102" width="6.5703125" style="19" customWidth="1"/>
    <col min="4103" max="4103" width="16.85546875" style="19" customWidth="1"/>
    <col min="4104" max="4104" width="9" style="19" customWidth="1"/>
    <col min="4105" max="4105" width="14.42578125" style="19" customWidth="1"/>
    <col min="4106" max="4106" width="8.7109375" style="19" customWidth="1"/>
    <col min="4107" max="4107" width="8.140625" style="19" customWidth="1"/>
    <col min="4108" max="4108" width="8.7109375" style="19" customWidth="1"/>
    <col min="4109" max="4109" width="8.28515625" style="19" customWidth="1"/>
    <col min="4110" max="4110" width="9.28515625" style="19" customWidth="1"/>
    <col min="4111" max="4111" width="8.140625" style="19" customWidth="1"/>
    <col min="4112" max="4112" width="8.42578125" style="19" customWidth="1"/>
    <col min="4113" max="4113" width="8.7109375" style="19" customWidth="1"/>
    <col min="4114" max="4114" width="10.5703125" style="19" customWidth="1"/>
    <col min="4115" max="4115" width="11" style="19" customWidth="1"/>
    <col min="4116" max="4116" width="11.85546875" style="19" customWidth="1"/>
    <col min="4117" max="4357" width="9.140625" style="19"/>
    <col min="4358" max="4358" width="6.5703125" style="19" customWidth="1"/>
    <col min="4359" max="4359" width="16.85546875" style="19" customWidth="1"/>
    <col min="4360" max="4360" width="9" style="19" customWidth="1"/>
    <col min="4361" max="4361" width="14.42578125" style="19" customWidth="1"/>
    <col min="4362" max="4362" width="8.7109375" style="19" customWidth="1"/>
    <col min="4363" max="4363" width="8.140625" style="19" customWidth="1"/>
    <col min="4364" max="4364" width="8.7109375" style="19" customWidth="1"/>
    <col min="4365" max="4365" width="8.28515625" style="19" customWidth="1"/>
    <col min="4366" max="4366" width="9.28515625" style="19" customWidth="1"/>
    <col min="4367" max="4367" width="8.140625" style="19" customWidth="1"/>
    <col min="4368" max="4368" width="8.42578125" style="19" customWidth="1"/>
    <col min="4369" max="4369" width="8.7109375" style="19" customWidth="1"/>
    <col min="4370" max="4370" width="10.5703125" style="19" customWidth="1"/>
    <col min="4371" max="4371" width="11" style="19" customWidth="1"/>
    <col min="4372" max="4372" width="11.85546875" style="19" customWidth="1"/>
    <col min="4373" max="4613" width="9.140625" style="19"/>
    <col min="4614" max="4614" width="6.5703125" style="19" customWidth="1"/>
    <col min="4615" max="4615" width="16.85546875" style="19" customWidth="1"/>
    <col min="4616" max="4616" width="9" style="19" customWidth="1"/>
    <col min="4617" max="4617" width="14.42578125" style="19" customWidth="1"/>
    <col min="4618" max="4618" width="8.7109375" style="19" customWidth="1"/>
    <col min="4619" max="4619" width="8.140625" style="19" customWidth="1"/>
    <col min="4620" max="4620" width="8.7109375" style="19" customWidth="1"/>
    <col min="4621" max="4621" width="8.28515625" style="19" customWidth="1"/>
    <col min="4622" max="4622" width="9.28515625" style="19" customWidth="1"/>
    <col min="4623" max="4623" width="8.140625" style="19" customWidth="1"/>
    <col min="4624" max="4624" width="8.42578125" style="19" customWidth="1"/>
    <col min="4625" max="4625" width="8.7109375" style="19" customWidth="1"/>
    <col min="4626" max="4626" width="10.5703125" style="19" customWidth="1"/>
    <col min="4627" max="4627" width="11" style="19" customWidth="1"/>
    <col min="4628" max="4628" width="11.85546875" style="19" customWidth="1"/>
    <col min="4629" max="4869" width="9.140625" style="19"/>
    <col min="4870" max="4870" width="6.5703125" style="19" customWidth="1"/>
    <col min="4871" max="4871" width="16.85546875" style="19" customWidth="1"/>
    <col min="4872" max="4872" width="9" style="19" customWidth="1"/>
    <col min="4873" max="4873" width="14.42578125" style="19" customWidth="1"/>
    <col min="4874" max="4874" width="8.7109375" style="19" customWidth="1"/>
    <col min="4875" max="4875" width="8.140625" style="19" customWidth="1"/>
    <col min="4876" max="4876" width="8.7109375" style="19" customWidth="1"/>
    <col min="4877" max="4877" width="8.28515625" style="19" customWidth="1"/>
    <col min="4878" max="4878" width="9.28515625" style="19" customWidth="1"/>
    <col min="4879" max="4879" width="8.140625" style="19" customWidth="1"/>
    <col min="4880" max="4880" width="8.42578125" style="19" customWidth="1"/>
    <col min="4881" max="4881" width="8.7109375" style="19" customWidth="1"/>
    <col min="4882" max="4882" width="10.5703125" style="19" customWidth="1"/>
    <col min="4883" max="4883" width="11" style="19" customWidth="1"/>
    <col min="4884" max="4884" width="11.85546875" style="19" customWidth="1"/>
    <col min="4885" max="5125" width="9.140625" style="19"/>
    <col min="5126" max="5126" width="6.5703125" style="19" customWidth="1"/>
    <col min="5127" max="5127" width="16.85546875" style="19" customWidth="1"/>
    <col min="5128" max="5128" width="9" style="19" customWidth="1"/>
    <col min="5129" max="5129" width="14.42578125" style="19" customWidth="1"/>
    <col min="5130" max="5130" width="8.7109375" style="19" customWidth="1"/>
    <col min="5131" max="5131" width="8.140625" style="19" customWidth="1"/>
    <col min="5132" max="5132" width="8.7109375" style="19" customWidth="1"/>
    <col min="5133" max="5133" width="8.28515625" style="19" customWidth="1"/>
    <col min="5134" max="5134" width="9.28515625" style="19" customWidth="1"/>
    <col min="5135" max="5135" width="8.140625" style="19" customWidth="1"/>
    <col min="5136" max="5136" width="8.42578125" style="19" customWidth="1"/>
    <col min="5137" max="5137" width="8.7109375" style="19" customWidth="1"/>
    <col min="5138" max="5138" width="10.5703125" style="19" customWidth="1"/>
    <col min="5139" max="5139" width="11" style="19" customWidth="1"/>
    <col min="5140" max="5140" width="11.85546875" style="19" customWidth="1"/>
    <col min="5141" max="5381" width="9.140625" style="19"/>
    <col min="5382" max="5382" width="6.5703125" style="19" customWidth="1"/>
    <col min="5383" max="5383" width="16.85546875" style="19" customWidth="1"/>
    <col min="5384" max="5384" width="9" style="19" customWidth="1"/>
    <col min="5385" max="5385" width="14.42578125" style="19" customWidth="1"/>
    <col min="5386" max="5386" width="8.7109375" style="19" customWidth="1"/>
    <col min="5387" max="5387" width="8.140625" style="19" customWidth="1"/>
    <col min="5388" max="5388" width="8.7109375" style="19" customWidth="1"/>
    <col min="5389" max="5389" width="8.28515625" style="19" customWidth="1"/>
    <col min="5390" max="5390" width="9.28515625" style="19" customWidth="1"/>
    <col min="5391" max="5391" width="8.140625" style="19" customWidth="1"/>
    <col min="5392" max="5392" width="8.42578125" style="19" customWidth="1"/>
    <col min="5393" max="5393" width="8.7109375" style="19" customWidth="1"/>
    <col min="5394" max="5394" width="10.5703125" style="19" customWidth="1"/>
    <col min="5395" max="5395" width="11" style="19" customWidth="1"/>
    <col min="5396" max="5396" width="11.85546875" style="19" customWidth="1"/>
    <col min="5397" max="5637" width="9.140625" style="19"/>
    <col min="5638" max="5638" width="6.5703125" style="19" customWidth="1"/>
    <col min="5639" max="5639" width="16.85546875" style="19" customWidth="1"/>
    <col min="5640" max="5640" width="9" style="19" customWidth="1"/>
    <col min="5641" max="5641" width="14.42578125" style="19" customWidth="1"/>
    <col min="5642" max="5642" width="8.7109375" style="19" customWidth="1"/>
    <col min="5643" max="5643" width="8.140625" style="19" customWidth="1"/>
    <col min="5644" max="5644" width="8.7109375" style="19" customWidth="1"/>
    <col min="5645" max="5645" width="8.28515625" style="19" customWidth="1"/>
    <col min="5646" max="5646" width="9.28515625" style="19" customWidth="1"/>
    <col min="5647" max="5647" width="8.140625" style="19" customWidth="1"/>
    <col min="5648" max="5648" width="8.42578125" style="19" customWidth="1"/>
    <col min="5649" max="5649" width="8.7109375" style="19" customWidth="1"/>
    <col min="5650" max="5650" width="10.5703125" style="19" customWidth="1"/>
    <col min="5651" max="5651" width="11" style="19" customWidth="1"/>
    <col min="5652" max="5652" width="11.85546875" style="19" customWidth="1"/>
    <col min="5653" max="5893" width="9.140625" style="19"/>
    <col min="5894" max="5894" width="6.5703125" style="19" customWidth="1"/>
    <col min="5895" max="5895" width="16.85546875" style="19" customWidth="1"/>
    <col min="5896" max="5896" width="9" style="19" customWidth="1"/>
    <col min="5897" max="5897" width="14.42578125" style="19" customWidth="1"/>
    <col min="5898" max="5898" width="8.7109375" style="19" customWidth="1"/>
    <col min="5899" max="5899" width="8.140625" style="19" customWidth="1"/>
    <col min="5900" max="5900" width="8.7109375" style="19" customWidth="1"/>
    <col min="5901" max="5901" width="8.28515625" style="19" customWidth="1"/>
    <col min="5902" max="5902" width="9.28515625" style="19" customWidth="1"/>
    <col min="5903" max="5903" width="8.140625" style="19" customWidth="1"/>
    <col min="5904" max="5904" width="8.42578125" style="19" customWidth="1"/>
    <col min="5905" max="5905" width="8.7109375" style="19" customWidth="1"/>
    <col min="5906" max="5906" width="10.5703125" style="19" customWidth="1"/>
    <col min="5907" max="5907" width="11" style="19" customWidth="1"/>
    <col min="5908" max="5908" width="11.85546875" style="19" customWidth="1"/>
    <col min="5909" max="6149" width="9.140625" style="19"/>
    <col min="6150" max="6150" width="6.5703125" style="19" customWidth="1"/>
    <col min="6151" max="6151" width="16.85546875" style="19" customWidth="1"/>
    <col min="6152" max="6152" width="9" style="19" customWidth="1"/>
    <col min="6153" max="6153" width="14.42578125" style="19" customWidth="1"/>
    <col min="6154" max="6154" width="8.7109375" style="19" customWidth="1"/>
    <col min="6155" max="6155" width="8.140625" style="19" customWidth="1"/>
    <col min="6156" max="6156" width="8.7109375" style="19" customWidth="1"/>
    <col min="6157" max="6157" width="8.28515625" style="19" customWidth="1"/>
    <col min="6158" max="6158" width="9.28515625" style="19" customWidth="1"/>
    <col min="6159" max="6159" width="8.140625" style="19" customWidth="1"/>
    <col min="6160" max="6160" width="8.42578125" style="19" customWidth="1"/>
    <col min="6161" max="6161" width="8.7109375" style="19" customWidth="1"/>
    <col min="6162" max="6162" width="10.5703125" style="19" customWidth="1"/>
    <col min="6163" max="6163" width="11" style="19" customWidth="1"/>
    <col min="6164" max="6164" width="11.85546875" style="19" customWidth="1"/>
    <col min="6165" max="6405" width="9.140625" style="19"/>
    <col min="6406" max="6406" width="6.5703125" style="19" customWidth="1"/>
    <col min="6407" max="6407" width="16.85546875" style="19" customWidth="1"/>
    <col min="6408" max="6408" width="9" style="19" customWidth="1"/>
    <col min="6409" max="6409" width="14.42578125" style="19" customWidth="1"/>
    <col min="6410" max="6410" width="8.7109375" style="19" customWidth="1"/>
    <col min="6411" max="6411" width="8.140625" style="19" customWidth="1"/>
    <col min="6412" max="6412" width="8.7109375" style="19" customWidth="1"/>
    <col min="6413" max="6413" width="8.28515625" style="19" customWidth="1"/>
    <col min="6414" max="6414" width="9.28515625" style="19" customWidth="1"/>
    <col min="6415" max="6415" width="8.140625" style="19" customWidth="1"/>
    <col min="6416" max="6416" width="8.42578125" style="19" customWidth="1"/>
    <col min="6417" max="6417" width="8.7109375" style="19" customWidth="1"/>
    <col min="6418" max="6418" width="10.5703125" style="19" customWidth="1"/>
    <col min="6419" max="6419" width="11" style="19" customWidth="1"/>
    <col min="6420" max="6420" width="11.85546875" style="19" customWidth="1"/>
    <col min="6421" max="6661" width="9.140625" style="19"/>
    <col min="6662" max="6662" width="6.5703125" style="19" customWidth="1"/>
    <col min="6663" max="6663" width="16.85546875" style="19" customWidth="1"/>
    <col min="6664" max="6664" width="9" style="19" customWidth="1"/>
    <col min="6665" max="6665" width="14.42578125" style="19" customWidth="1"/>
    <col min="6666" max="6666" width="8.7109375" style="19" customWidth="1"/>
    <col min="6667" max="6667" width="8.140625" style="19" customWidth="1"/>
    <col min="6668" max="6668" width="8.7109375" style="19" customWidth="1"/>
    <col min="6669" max="6669" width="8.28515625" style="19" customWidth="1"/>
    <col min="6670" max="6670" width="9.28515625" style="19" customWidth="1"/>
    <col min="6671" max="6671" width="8.140625" style="19" customWidth="1"/>
    <col min="6672" max="6672" width="8.42578125" style="19" customWidth="1"/>
    <col min="6673" max="6673" width="8.7109375" style="19" customWidth="1"/>
    <col min="6674" max="6674" width="10.5703125" style="19" customWidth="1"/>
    <col min="6675" max="6675" width="11" style="19" customWidth="1"/>
    <col min="6676" max="6676" width="11.85546875" style="19" customWidth="1"/>
    <col min="6677" max="6917" width="9.140625" style="19"/>
    <col min="6918" max="6918" width="6.5703125" style="19" customWidth="1"/>
    <col min="6919" max="6919" width="16.85546875" style="19" customWidth="1"/>
    <col min="6920" max="6920" width="9" style="19" customWidth="1"/>
    <col min="6921" max="6921" width="14.42578125" style="19" customWidth="1"/>
    <col min="6922" max="6922" width="8.7109375" style="19" customWidth="1"/>
    <col min="6923" max="6923" width="8.140625" style="19" customWidth="1"/>
    <col min="6924" max="6924" width="8.7109375" style="19" customWidth="1"/>
    <col min="6925" max="6925" width="8.28515625" style="19" customWidth="1"/>
    <col min="6926" max="6926" width="9.28515625" style="19" customWidth="1"/>
    <col min="6927" max="6927" width="8.140625" style="19" customWidth="1"/>
    <col min="6928" max="6928" width="8.42578125" style="19" customWidth="1"/>
    <col min="6929" max="6929" width="8.7109375" style="19" customWidth="1"/>
    <col min="6930" max="6930" width="10.5703125" style="19" customWidth="1"/>
    <col min="6931" max="6931" width="11" style="19" customWidth="1"/>
    <col min="6932" max="6932" width="11.85546875" style="19" customWidth="1"/>
    <col min="6933" max="7173" width="9.140625" style="19"/>
    <col min="7174" max="7174" width="6.5703125" style="19" customWidth="1"/>
    <col min="7175" max="7175" width="16.85546875" style="19" customWidth="1"/>
    <col min="7176" max="7176" width="9" style="19" customWidth="1"/>
    <col min="7177" max="7177" width="14.42578125" style="19" customWidth="1"/>
    <col min="7178" max="7178" width="8.7109375" style="19" customWidth="1"/>
    <col min="7179" max="7179" width="8.140625" style="19" customWidth="1"/>
    <col min="7180" max="7180" width="8.7109375" style="19" customWidth="1"/>
    <col min="7181" max="7181" width="8.28515625" style="19" customWidth="1"/>
    <col min="7182" max="7182" width="9.28515625" style="19" customWidth="1"/>
    <col min="7183" max="7183" width="8.140625" style="19" customWidth="1"/>
    <col min="7184" max="7184" width="8.42578125" style="19" customWidth="1"/>
    <col min="7185" max="7185" width="8.7109375" style="19" customWidth="1"/>
    <col min="7186" max="7186" width="10.5703125" style="19" customWidth="1"/>
    <col min="7187" max="7187" width="11" style="19" customWidth="1"/>
    <col min="7188" max="7188" width="11.85546875" style="19" customWidth="1"/>
    <col min="7189" max="7429" width="9.140625" style="19"/>
    <col min="7430" max="7430" width="6.5703125" style="19" customWidth="1"/>
    <col min="7431" max="7431" width="16.85546875" style="19" customWidth="1"/>
    <col min="7432" max="7432" width="9" style="19" customWidth="1"/>
    <col min="7433" max="7433" width="14.42578125" style="19" customWidth="1"/>
    <col min="7434" max="7434" width="8.7109375" style="19" customWidth="1"/>
    <col min="7435" max="7435" width="8.140625" style="19" customWidth="1"/>
    <col min="7436" max="7436" width="8.7109375" style="19" customWidth="1"/>
    <col min="7437" max="7437" width="8.28515625" style="19" customWidth="1"/>
    <col min="7438" max="7438" width="9.28515625" style="19" customWidth="1"/>
    <col min="7439" max="7439" width="8.140625" style="19" customWidth="1"/>
    <col min="7440" max="7440" width="8.42578125" style="19" customWidth="1"/>
    <col min="7441" max="7441" width="8.7109375" style="19" customWidth="1"/>
    <col min="7442" max="7442" width="10.5703125" style="19" customWidth="1"/>
    <col min="7443" max="7443" width="11" style="19" customWidth="1"/>
    <col min="7444" max="7444" width="11.85546875" style="19" customWidth="1"/>
    <col min="7445" max="7685" width="9.140625" style="19"/>
    <col min="7686" max="7686" width="6.5703125" style="19" customWidth="1"/>
    <col min="7687" max="7687" width="16.85546875" style="19" customWidth="1"/>
    <col min="7688" max="7688" width="9" style="19" customWidth="1"/>
    <col min="7689" max="7689" width="14.42578125" style="19" customWidth="1"/>
    <col min="7690" max="7690" width="8.7109375" style="19" customWidth="1"/>
    <col min="7691" max="7691" width="8.140625" style="19" customWidth="1"/>
    <col min="7692" max="7692" width="8.7109375" style="19" customWidth="1"/>
    <col min="7693" max="7693" width="8.28515625" style="19" customWidth="1"/>
    <col min="7694" max="7694" width="9.28515625" style="19" customWidth="1"/>
    <col min="7695" max="7695" width="8.140625" style="19" customWidth="1"/>
    <col min="7696" max="7696" width="8.42578125" style="19" customWidth="1"/>
    <col min="7697" max="7697" width="8.7109375" style="19" customWidth="1"/>
    <col min="7698" max="7698" width="10.5703125" style="19" customWidth="1"/>
    <col min="7699" max="7699" width="11" style="19" customWidth="1"/>
    <col min="7700" max="7700" width="11.85546875" style="19" customWidth="1"/>
    <col min="7701" max="7941" width="9.140625" style="19"/>
    <col min="7942" max="7942" width="6.5703125" style="19" customWidth="1"/>
    <col min="7943" max="7943" width="16.85546875" style="19" customWidth="1"/>
    <col min="7944" max="7944" width="9" style="19" customWidth="1"/>
    <col min="7945" max="7945" width="14.42578125" style="19" customWidth="1"/>
    <col min="7946" max="7946" width="8.7109375" style="19" customWidth="1"/>
    <col min="7947" max="7947" width="8.140625" style="19" customWidth="1"/>
    <col min="7948" max="7948" width="8.7109375" style="19" customWidth="1"/>
    <col min="7949" max="7949" width="8.28515625" style="19" customWidth="1"/>
    <col min="7950" max="7950" width="9.28515625" style="19" customWidth="1"/>
    <col min="7951" max="7951" width="8.140625" style="19" customWidth="1"/>
    <col min="7952" max="7952" width="8.42578125" style="19" customWidth="1"/>
    <col min="7953" max="7953" width="8.7109375" style="19" customWidth="1"/>
    <col min="7954" max="7954" width="10.5703125" style="19" customWidth="1"/>
    <col min="7955" max="7955" width="11" style="19" customWidth="1"/>
    <col min="7956" max="7956" width="11.85546875" style="19" customWidth="1"/>
    <col min="7957" max="8197" width="9.140625" style="19"/>
    <col min="8198" max="8198" width="6.5703125" style="19" customWidth="1"/>
    <col min="8199" max="8199" width="16.85546875" style="19" customWidth="1"/>
    <col min="8200" max="8200" width="9" style="19" customWidth="1"/>
    <col min="8201" max="8201" width="14.42578125" style="19" customWidth="1"/>
    <col min="8202" max="8202" width="8.7109375" style="19" customWidth="1"/>
    <col min="8203" max="8203" width="8.140625" style="19" customWidth="1"/>
    <col min="8204" max="8204" width="8.7109375" style="19" customWidth="1"/>
    <col min="8205" max="8205" width="8.28515625" style="19" customWidth="1"/>
    <col min="8206" max="8206" width="9.28515625" style="19" customWidth="1"/>
    <col min="8207" max="8207" width="8.140625" style="19" customWidth="1"/>
    <col min="8208" max="8208" width="8.42578125" style="19" customWidth="1"/>
    <col min="8209" max="8209" width="8.7109375" style="19" customWidth="1"/>
    <col min="8210" max="8210" width="10.5703125" style="19" customWidth="1"/>
    <col min="8211" max="8211" width="11" style="19" customWidth="1"/>
    <col min="8212" max="8212" width="11.85546875" style="19" customWidth="1"/>
    <col min="8213" max="8453" width="9.140625" style="19"/>
    <col min="8454" max="8454" width="6.5703125" style="19" customWidth="1"/>
    <col min="8455" max="8455" width="16.85546875" style="19" customWidth="1"/>
    <col min="8456" max="8456" width="9" style="19" customWidth="1"/>
    <col min="8457" max="8457" width="14.42578125" style="19" customWidth="1"/>
    <col min="8458" max="8458" width="8.7109375" style="19" customWidth="1"/>
    <col min="8459" max="8459" width="8.140625" style="19" customWidth="1"/>
    <col min="8460" max="8460" width="8.7109375" style="19" customWidth="1"/>
    <col min="8461" max="8461" width="8.28515625" style="19" customWidth="1"/>
    <col min="8462" max="8462" width="9.28515625" style="19" customWidth="1"/>
    <col min="8463" max="8463" width="8.140625" style="19" customWidth="1"/>
    <col min="8464" max="8464" width="8.42578125" style="19" customWidth="1"/>
    <col min="8465" max="8465" width="8.7109375" style="19" customWidth="1"/>
    <col min="8466" max="8466" width="10.5703125" style="19" customWidth="1"/>
    <col min="8467" max="8467" width="11" style="19" customWidth="1"/>
    <col min="8468" max="8468" width="11.85546875" style="19" customWidth="1"/>
    <col min="8469" max="8709" width="9.140625" style="19"/>
    <col min="8710" max="8710" width="6.5703125" style="19" customWidth="1"/>
    <col min="8711" max="8711" width="16.85546875" style="19" customWidth="1"/>
    <col min="8712" max="8712" width="9" style="19" customWidth="1"/>
    <col min="8713" max="8713" width="14.42578125" style="19" customWidth="1"/>
    <col min="8714" max="8714" width="8.7109375" style="19" customWidth="1"/>
    <col min="8715" max="8715" width="8.140625" style="19" customWidth="1"/>
    <col min="8716" max="8716" width="8.7109375" style="19" customWidth="1"/>
    <col min="8717" max="8717" width="8.28515625" style="19" customWidth="1"/>
    <col min="8718" max="8718" width="9.28515625" style="19" customWidth="1"/>
    <col min="8719" max="8719" width="8.140625" style="19" customWidth="1"/>
    <col min="8720" max="8720" width="8.42578125" style="19" customWidth="1"/>
    <col min="8721" max="8721" width="8.7109375" style="19" customWidth="1"/>
    <col min="8722" max="8722" width="10.5703125" style="19" customWidth="1"/>
    <col min="8723" max="8723" width="11" style="19" customWidth="1"/>
    <col min="8724" max="8724" width="11.85546875" style="19" customWidth="1"/>
    <col min="8725" max="8965" width="9.140625" style="19"/>
    <col min="8966" max="8966" width="6.5703125" style="19" customWidth="1"/>
    <col min="8967" max="8967" width="16.85546875" style="19" customWidth="1"/>
    <col min="8968" max="8968" width="9" style="19" customWidth="1"/>
    <col min="8969" max="8969" width="14.42578125" style="19" customWidth="1"/>
    <col min="8970" max="8970" width="8.7109375" style="19" customWidth="1"/>
    <col min="8971" max="8971" width="8.140625" style="19" customWidth="1"/>
    <col min="8972" max="8972" width="8.7109375" style="19" customWidth="1"/>
    <col min="8973" max="8973" width="8.28515625" style="19" customWidth="1"/>
    <col min="8974" max="8974" width="9.28515625" style="19" customWidth="1"/>
    <col min="8975" max="8975" width="8.140625" style="19" customWidth="1"/>
    <col min="8976" max="8976" width="8.42578125" style="19" customWidth="1"/>
    <col min="8977" max="8977" width="8.7109375" style="19" customWidth="1"/>
    <col min="8978" max="8978" width="10.5703125" style="19" customWidth="1"/>
    <col min="8979" max="8979" width="11" style="19" customWidth="1"/>
    <col min="8980" max="8980" width="11.85546875" style="19" customWidth="1"/>
    <col min="8981" max="9221" width="9.140625" style="19"/>
    <col min="9222" max="9222" width="6.5703125" style="19" customWidth="1"/>
    <col min="9223" max="9223" width="16.85546875" style="19" customWidth="1"/>
    <col min="9224" max="9224" width="9" style="19" customWidth="1"/>
    <col min="9225" max="9225" width="14.42578125" style="19" customWidth="1"/>
    <col min="9226" max="9226" width="8.7109375" style="19" customWidth="1"/>
    <col min="9227" max="9227" width="8.140625" style="19" customWidth="1"/>
    <col min="9228" max="9228" width="8.7109375" style="19" customWidth="1"/>
    <col min="9229" max="9229" width="8.28515625" style="19" customWidth="1"/>
    <col min="9230" max="9230" width="9.28515625" style="19" customWidth="1"/>
    <col min="9231" max="9231" width="8.140625" style="19" customWidth="1"/>
    <col min="9232" max="9232" width="8.42578125" style="19" customWidth="1"/>
    <col min="9233" max="9233" width="8.7109375" style="19" customWidth="1"/>
    <col min="9234" max="9234" width="10.5703125" style="19" customWidth="1"/>
    <col min="9235" max="9235" width="11" style="19" customWidth="1"/>
    <col min="9236" max="9236" width="11.85546875" style="19" customWidth="1"/>
    <col min="9237" max="9477" width="9.140625" style="19"/>
    <col min="9478" max="9478" width="6.5703125" style="19" customWidth="1"/>
    <col min="9479" max="9479" width="16.85546875" style="19" customWidth="1"/>
    <col min="9480" max="9480" width="9" style="19" customWidth="1"/>
    <col min="9481" max="9481" width="14.42578125" style="19" customWidth="1"/>
    <col min="9482" max="9482" width="8.7109375" style="19" customWidth="1"/>
    <col min="9483" max="9483" width="8.140625" style="19" customWidth="1"/>
    <col min="9484" max="9484" width="8.7109375" style="19" customWidth="1"/>
    <col min="9485" max="9485" width="8.28515625" style="19" customWidth="1"/>
    <col min="9486" max="9486" width="9.28515625" style="19" customWidth="1"/>
    <col min="9487" max="9487" width="8.140625" style="19" customWidth="1"/>
    <col min="9488" max="9488" width="8.42578125" style="19" customWidth="1"/>
    <col min="9489" max="9489" width="8.7109375" style="19" customWidth="1"/>
    <col min="9490" max="9490" width="10.5703125" style="19" customWidth="1"/>
    <col min="9491" max="9491" width="11" style="19" customWidth="1"/>
    <col min="9492" max="9492" width="11.85546875" style="19" customWidth="1"/>
    <col min="9493" max="9733" width="9.140625" style="19"/>
    <col min="9734" max="9734" width="6.5703125" style="19" customWidth="1"/>
    <col min="9735" max="9735" width="16.85546875" style="19" customWidth="1"/>
    <col min="9736" max="9736" width="9" style="19" customWidth="1"/>
    <col min="9737" max="9737" width="14.42578125" style="19" customWidth="1"/>
    <col min="9738" max="9738" width="8.7109375" style="19" customWidth="1"/>
    <col min="9739" max="9739" width="8.140625" style="19" customWidth="1"/>
    <col min="9740" max="9740" width="8.7109375" style="19" customWidth="1"/>
    <col min="9741" max="9741" width="8.28515625" style="19" customWidth="1"/>
    <col min="9742" max="9742" width="9.28515625" style="19" customWidth="1"/>
    <col min="9743" max="9743" width="8.140625" style="19" customWidth="1"/>
    <col min="9744" max="9744" width="8.42578125" style="19" customWidth="1"/>
    <col min="9745" max="9745" width="8.7109375" style="19" customWidth="1"/>
    <col min="9746" max="9746" width="10.5703125" style="19" customWidth="1"/>
    <col min="9747" max="9747" width="11" style="19" customWidth="1"/>
    <col min="9748" max="9748" width="11.85546875" style="19" customWidth="1"/>
    <col min="9749" max="9989" width="9.140625" style="19"/>
    <col min="9990" max="9990" width="6.5703125" style="19" customWidth="1"/>
    <col min="9991" max="9991" width="16.85546875" style="19" customWidth="1"/>
    <col min="9992" max="9992" width="9" style="19" customWidth="1"/>
    <col min="9993" max="9993" width="14.42578125" style="19" customWidth="1"/>
    <col min="9994" max="9994" width="8.7109375" style="19" customWidth="1"/>
    <col min="9995" max="9995" width="8.140625" style="19" customWidth="1"/>
    <col min="9996" max="9996" width="8.7109375" style="19" customWidth="1"/>
    <col min="9997" max="9997" width="8.28515625" style="19" customWidth="1"/>
    <col min="9998" max="9998" width="9.28515625" style="19" customWidth="1"/>
    <col min="9999" max="9999" width="8.140625" style="19" customWidth="1"/>
    <col min="10000" max="10000" width="8.42578125" style="19" customWidth="1"/>
    <col min="10001" max="10001" width="8.7109375" style="19" customWidth="1"/>
    <col min="10002" max="10002" width="10.5703125" style="19" customWidth="1"/>
    <col min="10003" max="10003" width="11" style="19" customWidth="1"/>
    <col min="10004" max="10004" width="11.85546875" style="19" customWidth="1"/>
    <col min="10005" max="10245" width="9.140625" style="19"/>
    <col min="10246" max="10246" width="6.5703125" style="19" customWidth="1"/>
    <col min="10247" max="10247" width="16.85546875" style="19" customWidth="1"/>
    <col min="10248" max="10248" width="9" style="19" customWidth="1"/>
    <col min="10249" max="10249" width="14.42578125" style="19" customWidth="1"/>
    <col min="10250" max="10250" width="8.7109375" style="19" customWidth="1"/>
    <col min="10251" max="10251" width="8.140625" style="19" customWidth="1"/>
    <col min="10252" max="10252" width="8.7109375" style="19" customWidth="1"/>
    <col min="10253" max="10253" width="8.28515625" style="19" customWidth="1"/>
    <col min="10254" max="10254" width="9.28515625" style="19" customWidth="1"/>
    <col min="10255" max="10255" width="8.140625" style="19" customWidth="1"/>
    <col min="10256" max="10256" width="8.42578125" style="19" customWidth="1"/>
    <col min="10257" max="10257" width="8.7109375" style="19" customWidth="1"/>
    <col min="10258" max="10258" width="10.5703125" style="19" customWidth="1"/>
    <col min="10259" max="10259" width="11" style="19" customWidth="1"/>
    <col min="10260" max="10260" width="11.85546875" style="19" customWidth="1"/>
    <col min="10261" max="10501" width="9.140625" style="19"/>
    <col min="10502" max="10502" width="6.5703125" style="19" customWidth="1"/>
    <col min="10503" max="10503" width="16.85546875" style="19" customWidth="1"/>
    <col min="10504" max="10504" width="9" style="19" customWidth="1"/>
    <col min="10505" max="10505" width="14.42578125" style="19" customWidth="1"/>
    <col min="10506" max="10506" width="8.7109375" style="19" customWidth="1"/>
    <col min="10507" max="10507" width="8.140625" style="19" customWidth="1"/>
    <col min="10508" max="10508" width="8.7109375" style="19" customWidth="1"/>
    <col min="10509" max="10509" width="8.28515625" style="19" customWidth="1"/>
    <col min="10510" max="10510" width="9.28515625" style="19" customWidth="1"/>
    <col min="10511" max="10511" width="8.140625" style="19" customWidth="1"/>
    <col min="10512" max="10512" width="8.42578125" style="19" customWidth="1"/>
    <col min="10513" max="10513" width="8.7109375" style="19" customWidth="1"/>
    <col min="10514" max="10514" width="10.5703125" style="19" customWidth="1"/>
    <col min="10515" max="10515" width="11" style="19" customWidth="1"/>
    <col min="10516" max="10516" width="11.85546875" style="19" customWidth="1"/>
    <col min="10517" max="10757" width="9.140625" style="19"/>
    <col min="10758" max="10758" width="6.5703125" style="19" customWidth="1"/>
    <col min="10759" max="10759" width="16.85546875" style="19" customWidth="1"/>
    <col min="10760" max="10760" width="9" style="19" customWidth="1"/>
    <col min="10761" max="10761" width="14.42578125" style="19" customWidth="1"/>
    <col min="10762" max="10762" width="8.7109375" style="19" customWidth="1"/>
    <col min="10763" max="10763" width="8.140625" style="19" customWidth="1"/>
    <col min="10764" max="10764" width="8.7109375" style="19" customWidth="1"/>
    <col min="10765" max="10765" width="8.28515625" style="19" customWidth="1"/>
    <col min="10766" max="10766" width="9.28515625" style="19" customWidth="1"/>
    <col min="10767" max="10767" width="8.140625" style="19" customWidth="1"/>
    <col min="10768" max="10768" width="8.42578125" style="19" customWidth="1"/>
    <col min="10769" max="10769" width="8.7109375" style="19" customWidth="1"/>
    <col min="10770" max="10770" width="10.5703125" style="19" customWidth="1"/>
    <col min="10771" max="10771" width="11" style="19" customWidth="1"/>
    <col min="10772" max="10772" width="11.85546875" style="19" customWidth="1"/>
    <col min="10773" max="11013" width="9.140625" style="19"/>
    <col min="11014" max="11014" width="6.5703125" style="19" customWidth="1"/>
    <col min="11015" max="11015" width="16.85546875" style="19" customWidth="1"/>
    <col min="11016" max="11016" width="9" style="19" customWidth="1"/>
    <col min="11017" max="11017" width="14.42578125" style="19" customWidth="1"/>
    <col min="11018" max="11018" width="8.7109375" style="19" customWidth="1"/>
    <col min="11019" max="11019" width="8.140625" style="19" customWidth="1"/>
    <col min="11020" max="11020" width="8.7109375" style="19" customWidth="1"/>
    <col min="11021" max="11021" width="8.28515625" style="19" customWidth="1"/>
    <col min="11022" max="11022" width="9.28515625" style="19" customWidth="1"/>
    <col min="11023" max="11023" width="8.140625" style="19" customWidth="1"/>
    <col min="11024" max="11024" width="8.42578125" style="19" customWidth="1"/>
    <col min="11025" max="11025" width="8.7109375" style="19" customWidth="1"/>
    <col min="11026" max="11026" width="10.5703125" style="19" customWidth="1"/>
    <col min="11027" max="11027" width="11" style="19" customWidth="1"/>
    <col min="11028" max="11028" width="11.85546875" style="19" customWidth="1"/>
    <col min="11029" max="11269" width="9.140625" style="19"/>
    <col min="11270" max="11270" width="6.5703125" style="19" customWidth="1"/>
    <col min="11271" max="11271" width="16.85546875" style="19" customWidth="1"/>
    <col min="11272" max="11272" width="9" style="19" customWidth="1"/>
    <col min="11273" max="11273" width="14.42578125" style="19" customWidth="1"/>
    <col min="11274" max="11274" width="8.7109375" style="19" customWidth="1"/>
    <col min="11275" max="11275" width="8.140625" style="19" customWidth="1"/>
    <col min="11276" max="11276" width="8.7109375" style="19" customWidth="1"/>
    <col min="11277" max="11277" width="8.28515625" style="19" customWidth="1"/>
    <col min="11278" max="11278" width="9.28515625" style="19" customWidth="1"/>
    <col min="11279" max="11279" width="8.140625" style="19" customWidth="1"/>
    <col min="11280" max="11280" width="8.42578125" style="19" customWidth="1"/>
    <col min="11281" max="11281" width="8.7109375" style="19" customWidth="1"/>
    <col min="11282" max="11282" width="10.5703125" style="19" customWidth="1"/>
    <col min="11283" max="11283" width="11" style="19" customWidth="1"/>
    <col min="11284" max="11284" width="11.85546875" style="19" customWidth="1"/>
    <col min="11285" max="11525" width="9.140625" style="19"/>
    <col min="11526" max="11526" width="6.5703125" style="19" customWidth="1"/>
    <col min="11527" max="11527" width="16.85546875" style="19" customWidth="1"/>
    <col min="11528" max="11528" width="9" style="19" customWidth="1"/>
    <col min="11529" max="11529" width="14.42578125" style="19" customWidth="1"/>
    <col min="11530" max="11530" width="8.7109375" style="19" customWidth="1"/>
    <col min="11531" max="11531" width="8.140625" style="19" customWidth="1"/>
    <col min="11532" max="11532" width="8.7109375" style="19" customWidth="1"/>
    <col min="11533" max="11533" width="8.28515625" style="19" customWidth="1"/>
    <col min="11534" max="11534" width="9.28515625" style="19" customWidth="1"/>
    <col min="11535" max="11535" width="8.140625" style="19" customWidth="1"/>
    <col min="11536" max="11536" width="8.42578125" style="19" customWidth="1"/>
    <col min="11537" max="11537" width="8.7109375" style="19" customWidth="1"/>
    <col min="11538" max="11538" width="10.5703125" style="19" customWidth="1"/>
    <col min="11539" max="11539" width="11" style="19" customWidth="1"/>
    <col min="11540" max="11540" width="11.85546875" style="19" customWidth="1"/>
    <col min="11541" max="11781" width="9.140625" style="19"/>
    <col min="11782" max="11782" width="6.5703125" style="19" customWidth="1"/>
    <col min="11783" max="11783" width="16.85546875" style="19" customWidth="1"/>
    <col min="11784" max="11784" width="9" style="19" customWidth="1"/>
    <col min="11785" max="11785" width="14.42578125" style="19" customWidth="1"/>
    <col min="11786" max="11786" width="8.7109375" style="19" customWidth="1"/>
    <col min="11787" max="11787" width="8.140625" style="19" customWidth="1"/>
    <col min="11788" max="11788" width="8.7109375" style="19" customWidth="1"/>
    <col min="11789" max="11789" width="8.28515625" style="19" customWidth="1"/>
    <col min="11790" max="11790" width="9.28515625" style="19" customWidth="1"/>
    <col min="11791" max="11791" width="8.140625" style="19" customWidth="1"/>
    <col min="11792" max="11792" width="8.42578125" style="19" customWidth="1"/>
    <col min="11793" max="11793" width="8.7109375" style="19" customWidth="1"/>
    <col min="11794" max="11794" width="10.5703125" style="19" customWidth="1"/>
    <col min="11795" max="11795" width="11" style="19" customWidth="1"/>
    <col min="11796" max="11796" width="11.85546875" style="19" customWidth="1"/>
    <col min="11797" max="12037" width="9.140625" style="19"/>
    <col min="12038" max="12038" width="6.5703125" style="19" customWidth="1"/>
    <col min="12039" max="12039" width="16.85546875" style="19" customWidth="1"/>
    <col min="12040" max="12040" width="9" style="19" customWidth="1"/>
    <col min="12041" max="12041" width="14.42578125" style="19" customWidth="1"/>
    <col min="12042" max="12042" width="8.7109375" style="19" customWidth="1"/>
    <col min="12043" max="12043" width="8.140625" style="19" customWidth="1"/>
    <col min="12044" max="12044" width="8.7109375" style="19" customWidth="1"/>
    <col min="12045" max="12045" width="8.28515625" style="19" customWidth="1"/>
    <col min="12046" max="12046" width="9.28515625" style="19" customWidth="1"/>
    <col min="12047" max="12047" width="8.140625" style="19" customWidth="1"/>
    <col min="12048" max="12048" width="8.42578125" style="19" customWidth="1"/>
    <col min="12049" max="12049" width="8.7109375" style="19" customWidth="1"/>
    <col min="12050" max="12050" width="10.5703125" style="19" customWidth="1"/>
    <col min="12051" max="12051" width="11" style="19" customWidth="1"/>
    <col min="12052" max="12052" width="11.85546875" style="19" customWidth="1"/>
    <col min="12053" max="12293" width="9.140625" style="19"/>
    <col min="12294" max="12294" width="6.5703125" style="19" customWidth="1"/>
    <col min="12295" max="12295" width="16.85546875" style="19" customWidth="1"/>
    <col min="12296" max="12296" width="9" style="19" customWidth="1"/>
    <col min="12297" max="12297" width="14.42578125" style="19" customWidth="1"/>
    <col min="12298" max="12298" width="8.7109375" style="19" customWidth="1"/>
    <col min="12299" max="12299" width="8.140625" style="19" customWidth="1"/>
    <col min="12300" max="12300" width="8.7109375" style="19" customWidth="1"/>
    <col min="12301" max="12301" width="8.28515625" style="19" customWidth="1"/>
    <col min="12302" max="12302" width="9.28515625" style="19" customWidth="1"/>
    <col min="12303" max="12303" width="8.140625" style="19" customWidth="1"/>
    <col min="12304" max="12304" width="8.42578125" style="19" customWidth="1"/>
    <col min="12305" max="12305" width="8.7109375" style="19" customWidth="1"/>
    <col min="12306" max="12306" width="10.5703125" style="19" customWidth="1"/>
    <col min="12307" max="12307" width="11" style="19" customWidth="1"/>
    <col min="12308" max="12308" width="11.85546875" style="19" customWidth="1"/>
    <col min="12309" max="12549" width="9.140625" style="19"/>
    <col min="12550" max="12550" width="6.5703125" style="19" customWidth="1"/>
    <col min="12551" max="12551" width="16.85546875" style="19" customWidth="1"/>
    <col min="12552" max="12552" width="9" style="19" customWidth="1"/>
    <col min="12553" max="12553" width="14.42578125" style="19" customWidth="1"/>
    <col min="12554" max="12554" width="8.7109375" style="19" customWidth="1"/>
    <col min="12555" max="12555" width="8.140625" style="19" customWidth="1"/>
    <col min="12556" max="12556" width="8.7109375" style="19" customWidth="1"/>
    <col min="12557" max="12557" width="8.28515625" style="19" customWidth="1"/>
    <col min="12558" max="12558" width="9.28515625" style="19" customWidth="1"/>
    <col min="12559" max="12559" width="8.140625" style="19" customWidth="1"/>
    <col min="12560" max="12560" width="8.42578125" style="19" customWidth="1"/>
    <col min="12561" max="12561" width="8.7109375" style="19" customWidth="1"/>
    <col min="12562" max="12562" width="10.5703125" style="19" customWidth="1"/>
    <col min="12563" max="12563" width="11" style="19" customWidth="1"/>
    <col min="12564" max="12564" width="11.85546875" style="19" customWidth="1"/>
    <col min="12565" max="12805" width="9.140625" style="19"/>
    <col min="12806" max="12806" width="6.5703125" style="19" customWidth="1"/>
    <col min="12807" max="12807" width="16.85546875" style="19" customWidth="1"/>
    <col min="12808" max="12808" width="9" style="19" customWidth="1"/>
    <col min="12809" max="12809" width="14.42578125" style="19" customWidth="1"/>
    <col min="12810" max="12810" width="8.7109375" style="19" customWidth="1"/>
    <col min="12811" max="12811" width="8.140625" style="19" customWidth="1"/>
    <col min="12812" max="12812" width="8.7109375" style="19" customWidth="1"/>
    <col min="12813" max="12813" width="8.28515625" style="19" customWidth="1"/>
    <col min="12814" max="12814" width="9.28515625" style="19" customWidth="1"/>
    <col min="12815" max="12815" width="8.140625" style="19" customWidth="1"/>
    <col min="12816" max="12816" width="8.42578125" style="19" customWidth="1"/>
    <col min="12817" max="12817" width="8.7109375" style="19" customWidth="1"/>
    <col min="12818" max="12818" width="10.5703125" style="19" customWidth="1"/>
    <col min="12819" max="12819" width="11" style="19" customWidth="1"/>
    <col min="12820" max="12820" width="11.85546875" style="19" customWidth="1"/>
    <col min="12821" max="13061" width="9.140625" style="19"/>
    <col min="13062" max="13062" width="6.5703125" style="19" customWidth="1"/>
    <col min="13063" max="13063" width="16.85546875" style="19" customWidth="1"/>
    <col min="13064" max="13064" width="9" style="19" customWidth="1"/>
    <col min="13065" max="13065" width="14.42578125" style="19" customWidth="1"/>
    <col min="13066" max="13066" width="8.7109375" style="19" customWidth="1"/>
    <col min="13067" max="13067" width="8.140625" style="19" customWidth="1"/>
    <col min="13068" max="13068" width="8.7109375" style="19" customWidth="1"/>
    <col min="13069" max="13069" width="8.28515625" style="19" customWidth="1"/>
    <col min="13070" max="13070" width="9.28515625" style="19" customWidth="1"/>
    <col min="13071" max="13071" width="8.140625" style="19" customWidth="1"/>
    <col min="13072" max="13072" width="8.42578125" style="19" customWidth="1"/>
    <col min="13073" max="13073" width="8.7109375" style="19" customWidth="1"/>
    <col min="13074" max="13074" width="10.5703125" style="19" customWidth="1"/>
    <col min="13075" max="13075" width="11" style="19" customWidth="1"/>
    <col min="13076" max="13076" width="11.85546875" style="19" customWidth="1"/>
    <col min="13077" max="13317" width="9.140625" style="19"/>
    <col min="13318" max="13318" width="6.5703125" style="19" customWidth="1"/>
    <col min="13319" max="13319" width="16.85546875" style="19" customWidth="1"/>
    <col min="13320" max="13320" width="9" style="19" customWidth="1"/>
    <col min="13321" max="13321" width="14.42578125" style="19" customWidth="1"/>
    <col min="13322" max="13322" width="8.7109375" style="19" customWidth="1"/>
    <col min="13323" max="13323" width="8.140625" style="19" customWidth="1"/>
    <col min="13324" max="13324" width="8.7109375" style="19" customWidth="1"/>
    <col min="13325" max="13325" width="8.28515625" style="19" customWidth="1"/>
    <col min="13326" max="13326" width="9.28515625" style="19" customWidth="1"/>
    <col min="13327" max="13327" width="8.140625" style="19" customWidth="1"/>
    <col min="13328" max="13328" width="8.42578125" style="19" customWidth="1"/>
    <col min="13329" max="13329" width="8.7109375" style="19" customWidth="1"/>
    <col min="13330" max="13330" width="10.5703125" style="19" customWidth="1"/>
    <col min="13331" max="13331" width="11" style="19" customWidth="1"/>
    <col min="13332" max="13332" width="11.85546875" style="19" customWidth="1"/>
    <col min="13333" max="13573" width="9.140625" style="19"/>
    <col min="13574" max="13574" width="6.5703125" style="19" customWidth="1"/>
    <col min="13575" max="13575" width="16.85546875" style="19" customWidth="1"/>
    <col min="13576" max="13576" width="9" style="19" customWidth="1"/>
    <col min="13577" max="13577" width="14.42578125" style="19" customWidth="1"/>
    <col min="13578" max="13578" width="8.7109375" style="19" customWidth="1"/>
    <col min="13579" max="13579" width="8.140625" style="19" customWidth="1"/>
    <col min="13580" max="13580" width="8.7109375" style="19" customWidth="1"/>
    <col min="13581" max="13581" width="8.28515625" style="19" customWidth="1"/>
    <col min="13582" max="13582" width="9.28515625" style="19" customWidth="1"/>
    <col min="13583" max="13583" width="8.140625" style="19" customWidth="1"/>
    <col min="13584" max="13584" width="8.42578125" style="19" customWidth="1"/>
    <col min="13585" max="13585" width="8.7109375" style="19" customWidth="1"/>
    <col min="13586" max="13586" width="10.5703125" style="19" customWidth="1"/>
    <col min="13587" max="13587" width="11" style="19" customWidth="1"/>
    <col min="13588" max="13588" width="11.85546875" style="19" customWidth="1"/>
    <col min="13589" max="13829" width="9.140625" style="19"/>
    <col min="13830" max="13830" width="6.5703125" style="19" customWidth="1"/>
    <col min="13831" max="13831" width="16.85546875" style="19" customWidth="1"/>
    <col min="13832" max="13832" width="9" style="19" customWidth="1"/>
    <col min="13833" max="13833" width="14.42578125" style="19" customWidth="1"/>
    <col min="13834" max="13834" width="8.7109375" style="19" customWidth="1"/>
    <col min="13835" max="13835" width="8.140625" style="19" customWidth="1"/>
    <col min="13836" max="13836" width="8.7109375" style="19" customWidth="1"/>
    <col min="13837" max="13837" width="8.28515625" style="19" customWidth="1"/>
    <col min="13838" max="13838" width="9.28515625" style="19" customWidth="1"/>
    <col min="13839" max="13839" width="8.140625" style="19" customWidth="1"/>
    <col min="13840" max="13840" width="8.42578125" style="19" customWidth="1"/>
    <col min="13841" max="13841" width="8.7109375" style="19" customWidth="1"/>
    <col min="13842" max="13842" width="10.5703125" style="19" customWidth="1"/>
    <col min="13843" max="13843" width="11" style="19" customWidth="1"/>
    <col min="13844" max="13844" width="11.85546875" style="19" customWidth="1"/>
    <col min="13845" max="14085" width="9.140625" style="19"/>
    <col min="14086" max="14086" width="6.5703125" style="19" customWidth="1"/>
    <col min="14087" max="14087" width="16.85546875" style="19" customWidth="1"/>
    <col min="14088" max="14088" width="9" style="19" customWidth="1"/>
    <col min="14089" max="14089" width="14.42578125" style="19" customWidth="1"/>
    <col min="14090" max="14090" width="8.7109375" style="19" customWidth="1"/>
    <col min="14091" max="14091" width="8.140625" style="19" customWidth="1"/>
    <col min="14092" max="14092" width="8.7109375" style="19" customWidth="1"/>
    <col min="14093" max="14093" width="8.28515625" style="19" customWidth="1"/>
    <col min="14094" max="14094" width="9.28515625" style="19" customWidth="1"/>
    <col min="14095" max="14095" width="8.140625" style="19" customWidth="1"/>
    <col min="14096" max="14096" width="8.42578125" style="19" customWidth="1"/>
    <col min="14097" max="14097" width="8.7109375" style="19" customWidth="1"/>
    <col min="14098" max="14098" width="10.5703125" style="19" customWidth="1"/>
    <col min="14099" max="14099" width="11" style="19" customWidth="1"/>
    <col min="14100" max="14100" width="11.85546875" style="19" customWidth="1"/>
    <col min="14101" max="14341" width="9.140625" style="19"/>
    <col min="14342" max="14342" width="6.5703125" style="19" customWidth="1"/>
    <col min="14343" max="14343" width="16.85546875" style="19" customWidth="1"/>
    <col min="14344" max="14344" width="9" style="19" customWidth="1"/>
    <col min="14345" max="14345" width="14.42578125" style="19" customWidth="1"/>
    <col min="14346" max="14346" width="8.7109375" style="19" customWidth="1"/>
    <col min="14347" max="14347" width="8.140625" style="19" customWidth="1"/>
    <col min="14348" max="14348" width="8.7109375" style="19" customWidth="1"/>
    <col min="14349" max="14349" width="8.28515625" style="19" customWidth="1"/>
    <col min="14350" max="14350" width="9.28515625" style="19" customWidth="1"/>
    <col min="14351" max="14351" width="8.140625" style="19" customWidth="1"/>
    <col min="14352" max="14352" width="8.42578125" style="19" customWidth="1"/>
    <col min="14353" max="14353" width="8.7109375" style="19" customWidth="1"/>
    <col min="14354" max="14354" width="10.5703125" style="19" customWidth="1"/>
    <col min="14355" max="14355" width="11" style="19" customWidth="1"/>
    <col min="14356" max="14356" width="11.85546875" style="19" customWidth="1"/>
    <col min="14357" max="14597" width="9.140625" style="19"/>
    <col min="14598" max="14598" width="6.5703125" style="19" customWidth="1"/>
    <col min="14599" max="14599" width="16.85546875" style="19" customWidth="1"/>
    <col min="14600" max="14600" width="9" style="19" customWidth="1"/>
    <col min="14601" max="14601" width="14.42578125" style="19" customWidth="1"/>
    <col min="14602" max="14602" width="8.7109375" style="19" customWidth="1"/>
    <col min="14603" max="14603" width="8.140625" style="19" customWidth="1"/>
    <col min="14604" max="14604" width="8.7109375" style="19" customWidth="1"/>
    <col min="14605" max="14605" width="8.28515625" style="19" customWidth="1"/>
    <col min="14606" max="14606" width="9.28515625" style="19" customWidth="1"/>
    <col min="14607" max="14607" width="8.140625" style="19" customWidth="1"/>
    <col min="14608" max="14608" width="8.42578125" style="19" customWidth="1"/>
    <col min="14609" max="14609" width="8.7109375" style="19" customWidth="1"/>
    <col min="14610" max="14610" width="10.5703125" style="19" customWidth="1"/>
    <col min="14611" max="14611" width="11" style="19" customWidth="1"/>
    <col min="14612" max="14612" width="11.85546875" style="19" customWidth="1"/>
    <col min="14613" max="14853" width="9.140625" style="19"/>
    <col min="14854" max="14854" width="6.5703125" style="19" customWidth="1"/>
    <col min="14855" max="14855" width="16.85546875" style="19" customWidth="1"/>
    <col min="14856" max="14856" width="9" style="19" customWidth="1"/>
    <col min="14857" max="14857" width="14.42578125" style="19" customWidth="1"/>
    <col min="14858" max="14858" width="8.7109375" style="19" customWidth="1"/>
    <col min="14859" max="14859" width="8.140625" style="19" customWidth="1"/>
    <col min="14860" max="14860" width="8.7109375" style="19" customWidth="1"/>
    <col min="14861" max="14861" width="8.28515625" style="19" customWidth="1"/>
    <col min="14862" max="14862" width="9.28515625" style="19" customWidth="1"/>
    <col min="14863" max="14863" width="8.140625" style="19" customWidth="1"/>
    <col min="14864" max="14864" width="8.42578125" style="19" customWidth="1"/>
    <col min="14865" max="14865" width="8.7109375" style="19" customWidth="1"/>
    <col min="14866" max="14866" width="10.5703125" style="19" customWidth="1"/>
    <col min="14867" max="14867" width="11" style="19" customWidth="1"/>
    <col min="14868" max="14868" width="11.85546875" style="19" customWidth="1"/>
    <col min="14869" max="15109" width="9.140625" style="19"/>
    <col min="15110" max="15110" width="6.5703125" style="19" customWidth="1"/>
    <col min="15111" max="15111" width="16.85546875" style="19" customWidth="1"/>
    <col min="15112" max="15112" width="9" style="19" customWidth="1"/>
    <col min="15113" max="15113" width="14.42578125" style="19" customWidth="1"/>
    <col min="15114" max="15114" width="8.7109375" style="19" customWidth="1"/>
    <col min="15115" max="15115" width="8.140625" style="19" customWidth="1"/>
    <col min="15116" max="15116" width="8.7109375" style="19" customWidth="1"/>
    <col min="15117" max="15117" width="8.28515625" style="19" customWidth="1"/>
    <col min="15118" max="15118" width="9.28515625" style="19" customWidth="1"/>
    <col min="15119" max="15119" width="8.140625" style="19" customWidth="1"/>
    <col min="15120" max="15120" width="8.42578125" style="19" customWidth="1"/>
    <col min="15121" max="15121" width="8.7109375" style="19" customWidth="1"/>
    <col min="15122" max="15122" width="10.5703125" style="19" customWidth="1"/>
    <col min="15123" max="15123" width="11" style="19" customWidth="1"/>
    <col min="15124" max="15124" width="11.85546875" style="19" customWidth="1"/>
    <col min="15125" max="15365" width="9.140625" style="19"/>
    <col min="15366" max="15366" width="6.5703125" style="19" customWidth="1"/>
    <col min="15367" max="15367" width="16.85546875" style="19" customWidth="1"/>
    <col min="15368" max="15368" width="9" style="19" customWidth="1"/>
    <col min="15369" max="15369" width="14.42578125" style="19" customWidth="1"/>
    <col min="15370" max="15370" width="8.7109375" style="19" customWidth="1"/>
    <col min="15371" max="15371" width="8.140625" style="19" customWidth="1"/>
    <col min="15372" max="15372" width="8.7109375" style="19" customWidth="1"/>
    <col min="15373" max="15373" width="8.28515625" style="19" customWidth="1"/>
    <col min="15374" max="15374" width="9.28515625" style="19" customWidth="1"/>
    <col min="15375" max="15375" width="8.140625" style="19" customWidth="1"/>
    <col min="15376" max="15376" width="8.42578125" style="19" customWidth="1"/>
    <col min="15377" max="15377" width="8.7109375" style="19" customWidth="1"/>
    <col min="15378" max="15378" width="10.5703125" style="19" customWidth="1"/>
    <col min="15379" max="15379" width="11" style="19" customWidth="1"/>
    <col min="15380" max="15380" width="11.85546875" style="19" customWidth="1"/>
    <col min="15381" max="15621" width="9.140625" style="19"/>
    <col min="15622" max="15622" width="6.5703125" style="19" customWidth="1"/>
    <col min="15623" max="15623" width="16.85546875" style="19" customWidth="1"/>
    <col min="15624" max="15624" width="9" style="19" customWidth="1"/>
    <col min="15625" max="15625" width="14.42578125" style="19" customWidth="1"/>
    <col min="15626" max="15626" width="8.7109375" style="19" customWidth="1"/>
    <col min="15627" max="15627" width="8.140625" style="19" customWidth="1"/>
    <col min="15628" max="15628" width="8.7109375" style="19" customWidth="1"/>
    <col min="15629" max="15629" width="8.28515625" style="19" customWidth="1"/>
    <col min="15630" max="15630" width="9.28515625" style="19" customWidth="1"/>
    <col min="15631" max="15631" width="8.140625" style="19" customWidth="1"/>
    <col min="15632" max="15632" width="8.42578125" style="19" customWidth="1"/>
    <col min="15633" max="15633" width="8.7109375" style="19" customWidth="1"/>
    <col min="15634" max="15634" width="10.5703125" style="19" customWidth="1"/>
    <col min="15635" max="15635" width="11" style="19" customWidth="1"/>
    <col min="15636" max="15636" width="11.85546875" style="19" customWidth="1"/>
    <col min="15637" max="15877" width="9.140625" style="19"/>
    <col min="15878" max="15878" width="6.5703125" style="19" customWidth="1"/>
    <col min="15879" max="15879" width="16.85546875" style="19" customWidth="1"/>
    <col min="15880" max="15880" width="9" style="19" customWidth="1"/>
    <col min="15881" max="15881" width="14.42578125" style="19" customWidth="1"/>
    <col min="15882" max="15882" width="8.7109375" style="19" customWidth="1"/>
    <col min="15883" max="15883" width="8.140625" style="19" customWidth="1"/>
    <col min="15884" max="15884" width="8.7109375" style="19" customWidth="1"/>
    <col min="15885" max="15885" width="8.28515625" style="19" customWidth="1"/>
    <col min="15886" max="15886" width="9.28515625" style="19" customWidth="1"/>
    <col min="15887" max="15887" width="8.140625" style="19" customWidth="1"/>
    <col min="15888" max="15888" width="8.42578125" style="19" customWidth="1"/>
    <col min="15889" max="15889" width="8.7109375" style="19" customWidth="1"/>
    <col min="15890" max="15890" width="10.5703125" style="19" customWidth="1"/>
    <col min="15891" max="15891" width="11" style="19" customWidth="1"/>
    <col min="15892" max="15892" width="11.85546875" style="19" customWidth="1"/>
    <col min="15893" max="16133" width="9.140625" style="19"/>
    <col min="16134" max="16134" width="6.5703125" style="19" customWidth="1"/>
    <col min="16135" max="16135" width="16.85546875" style="19" customWidth="1"/>
    <col min="16136" max="16136" width="9" style="19" customWidth="1"/>
    <col min="16137" max="16137" width="14.42578125" style="19" customWidth="1"/>
    <col min="16138" max="16138" width="8.7109375" style="19" customWidth="1"/>
    <col min="16139" max="16139" width="8.140625" style="19" customWidth="1"/>
    <col min="16140" max="16140" width="8.7109375" style="19" customWidth="1"/>
    <col min="16141" max="16141" width="8.28515625" style="19" customWidth="1"/>
    <col min="16142" max="16142" width="9.28515625" style="19" customWidth="1"/>
    <col min="16143" max="16143" width="8.140625" style="19" customWidth="1"/>
    <col min="16144" max="16144" width="8.42578125" style="19" customWidth="1"/>
    <col min="16145" max="16145" width="8.7109375" style="19" customWidth="1"/>
    <col min="16146" max="16146" width="10.5703125" style="19" customWidth="1"/>
    <col min="16147" max="16147" width="11" style="19" customWidth="1"/>
    <col min="16148" max="16148" width="11.85546875" style="19" customWidth="1"/>
    <col min="16149" max="16384" width="9.140625" style="19"/>
  </cols>
  <sheetData>
    <row r="1" spans="1:29" s="64" customFormat="1" ht="16.5">
      <c r="A1" s="239" t="s">
        <v>0</v>
      </c>
      <c r="B1" s="239"/>
      <c r="C1" s="239"/>
      <c r="D1" s="239"/>
      <c r="E1" s="120"/>
      <c r="F1" s="126"/>
      <c r="G1" s="61"/>
      <c r="H1" s="234" t="s">
        <v>428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59"/>
      <c r="T1" s="59"/>
      <c r="U1" s="62"/>
      <c r="V1" s="63"/>
      <c r="W1" s="104"/>
    </row>
    <row r="2" spans="1:29" s="64" customFormat="1" ht="16.5">
      <c r="A2" s="240" t="s">
        <v>1</v>
      </c>
      <c r="B2" s="240"/>
      <c r="C2" s="240"/>
      <c r="D2" s="240"/>
      <c r="E2" s="121"/>
      <c r="F2" s="127"/>
      <c r="G2" s="12"/>
      <c r="H2" s="241" t="s">
        <v>429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59"/>
      <c r="T2" s="59"/>
      <c r="U2" s="62"/>
      <c r="V2" s="63"/>
      <c r="W2" s="104"/>
    </row>
    <row r="3" spans="1:29" s="65" customFormat="1" ht="16.5">
      <c r="A3" s="13"/>
      <c r="B3" s="115"/>
      <c r="C3" s="119"/>
      <c r="D3" s="157"/>
      <c r="E3" s="122"/>
      <c r="F3" s="128"/>
      <c r="G3" s="66"/>
      <c r="I3" s="67"/>
      <c r="J3" s="14"/>
      <c r="K3" s="68"/>
      <c r="S3" s="14"/>
      <c r="T3" s="14"/>
      <c r="U3" s="69"/>
      <c r="V3" s="70"/>
      <c r="W3" s="105"/>
    </row>
    <row r="4" spans="1:29" s="72" customFormat="1" ht="50.25" customHeight="1">
      <c r="A4" s="150" t="s">
        <v>400</v>
      </c>
      <c r="B4" s="149"/>
      <c r="C4" s="147" t="s">
        <v>401</v>
      </c>
      <c r="D4" s="158" t="s">
        <v>402</v>
      </c>
      <c r="E4" s="205" t="s">
        <v>10</v>
      </c>
      <c r="F4" s="133" t="s">
        <v>425</v>
      </c>
      <c r="G4" s="242" t="s">
        <v>403</v>
      </c>
      <c r="H4" s="243"/>
      <c r="I4" s="242" t="s">
        <v>404</v>
      </c>
      <c r="J4" s="243"/>
      <c r="K4" s="242" t="s">
        <v>405</v>
      </c>
      <c r="L4" s="243"/>
      <c r="M4" s="242" t="s">
        <v>418</v>
      </c>
      <c r="N4" s="243"/>
      <c r="O4" s="242" t="s">
        <v>419</v>
      </c>
      <c r="P4" s="243"/>
      <c r="Q4" s="244" t="s">
        <v>426</v>
      </c>
      <c r="R4" s="244"/>
      <c r="S4" s="165" t="s">
        <v>406</v>
      </c>
      <c r="T4" s="165" t="s">
        <v>364</v>
      </c>
      <c r="U4" s="151" t="s">
        <v>427</v>
      </c>
      <c r="V4" s="134" t="s">
        <v>421</v>
      </c>
      <c r="W4" s="135" t="s">
        <v>422</v>
      </c>
    </row>
    <row r="5" spans="1:29" s="137" customFormat="1" ht="30">
      <c r="A5" s="150"/>
      <c r="B5" s="149" t="s">
        <v>8</v>
      </c>
      <c r="C5" s="147"/>
      <c r="D5" s="158"/>
      <c r="E5" s="205"/>
      <c r="F5" s="152"/>
      <c r="G5" s="132" t="s">
        <v>361</v>
      </c>
      <c r="H5" s="132" t="s">
        <v>362</v>
      </c>
      <c r="I5" s="132" t="s">
        <v>361</v>
      </c>
      <c r="J5" s="132" t="s">
        <v>362</v>
      </c>
      <c r="K5" s="132" t="s">
        <v>361</v>
      </c>
      <c r="L5" s="132" t="s">
        <v>362</v>
      </c>
      <c r="M5" s="132" t="s">
        <v>361</v>
      </c>
      <c r="N5" s="132" t="s">
        <v>362</v>
      </c>
      <c r="O5" s="132" t="s">
        <v>361</v>
      </c>
      <c r="P5" s="132" t="s">
        <v>362</v>
      </c>
      <c r="Q5" s="136" t="s">
        <v>361</v>
      </c>
      <c r="R5" s="136" t="s">
        <v>362</v>
      </c>
      <c r="S5" s="153"/>
      <c r="T5" s="153"/>
      <c r="U5" s="148"/>
      <c r="V5" s="148"/>
      <c r="W5" s="106"/>
      <c r="Y5" s="137" t="s">
        <v>403</v>
      </c>
      <c r="Z5" s="137" t="s">
        <v>404</v>
      </c>
      <c r="AA5" s="137" t="s">
        <v>405</v>
      </c>
      <c r="AB5" s="137" t="s">
        <v>418</v>
      </c>
      <c r="AC5" s="137" t="s">
        <v>419</v>
      </c>
    </row>
    <row r="6" spans="1:29" s="137" customFormat="1">
      <c r="A6" s="150"/>
      <c r="B6" s="149"/>
      <c r="C6" s="147"/>
      <c r="D6" s="158"/>
      <c r="E6" s="205"/>
      <c r="F6" s="152"/>
      <c r="G6" s="236">
        <f>'kỳ 1'!$AG$7</f>
        <v>24</v>
      </c>
      <c r="H6" s="236"/>
      <c r="I6" s="236">
        <f>'kỳ 2'!$AJ$7</f>
        <v>21</v>
      </c>
      <c r="J6" s="236"/>
      <c r="K6" s="236">
        <f>'kỳ 3'!$AJ$7</f>
        <v>23</v>
      </c>
      <c r="L6" s="236"/>
      <c r="M6" s="236">
        <f>'kỳ 4'!$AA$7</f>
        <v>14</v>
      </c>
      <c r="N6" s="236"/>
      <c r="O6" s="236">
        <f>'kỳ 5'!$O$7</f>
        <v>6</v>
      </c>
      <c r="P6" s="236"/>
      <c r="Q6" s="236">
        <f>SUM(G6:P6)</f>
        <v>88</v>
      </c>
      <c r="R6" s="236"/>
      <c r="S6" s="153"/>
      <c r="T6" s="153"/>
      <c r="U6" s="148"/>
      <c r="V6" s="148"/>
      <c r="W6" s="106"/>
      <c r="X6" s="138"/>
    </row>
    <row r="7" spans="1:29" ht="16.5" customHeight="1">
      <c r="A7" s="139">
        <v>1</v>
      </c>
      <c r="B7" s="140" t="s">
        <v>12</v>
      </c>
      <c r="C7" s="154" t="s">
        <v>13</v>
      </c>
      <c r="D7" s="159" t="s">
        <v>14</v>
      </c>
      <c r="E7" s="141" t="s">
        <v>15</v>
      </c>
      <c r="F7" s="142" t="s">
        <v>273</v>
      </c>
      <c r="G7" s="143">
        <f>VLOOKUP(B7,'kỳ 1'!$B$9:$AL$81,32,0)</f>
        <v>180.1</v>
      </c>
      <c r="H7" s="143">
        <f>VLOOKUP(B7,'kỳ 1'!$B$9:$AL$81,34,0)</f>
        <v>75</v>
      </c>
      <c r="I7" s="143">
        <f>VLOOKUP(B7,'kỳ 2'!$B$9:$AL$81,35,0)</f>
        <v>146.6</v>
      </c>
      <c r="J7" s="143">
        <f>VLOOKUP(B7,'kỳ 2'!$B$9:$AL$81,37,0)</f>
        <v>56</v>
      </c>
      <c r="K7" s="143">
        <f>VLOOKUP(B7,'kỳ 3'!$B$9:$AL$81,35,0)</f>
        <v>154.30000000000001</v>
      </c>
      <c r="L7" s="143">
        <f>VLOOKUP(B7,'kỳ 3'!$B$9:$AL$81,37,0)</f>
        <v>57.5</v>
      </c>
      <c r="M7" s="143">
        <f>VLOOKUP(B7,'kỳ 4'!$B$9:$AL$108,26,0)</f>
        <v>105</v>
      </c>
      <c r="N7" s="143">
        <f>VLOOKUP(B7,'kỳ 4'!$B$9:$AL$108,28,0)</f>
        <v>43</v>
      </c>
      <c r="O7" s="143">
        <f>VLOOKUP(B7,'kỳ 5'!$B$9:$R$81,14,0)</f>
        <v>47.6</v>
      </c>
      <c r="P7" s="143">
        <f>VLOOKUP(B7,'kỳ 5'!$B$9:$R$81,16,0)</f>
        <v>19.600000000000001</v>
      </c>
      <c r="Q7" s="144">
        <f>SUM(G7,I7,K7,M7,O7)</f>
        <v>633.6</v>
      </c>
      <c r="R7" s="144">
        <f>SUM(H7,J7,L7,N7,P7)</f>
        <v>251.1</v>
      </c>
      <c r="S7" s="145">
        <f>Q7/$Q$6</f>
        <v>7.2</v>
      </c>
      <c r="T7" s="145">
        <f>R7/$Q$6</f>
        <v>2.853409090909091</v>
      </c>
      <c r="U7" s="17" t="str">
        <f t="shared" ref="U7" si="0">IF(T7&gt;=3.6,"Xuất sắc",IF(T7&gt;=3.2,"Giỏi",IF(T7&gt;=2.5, "Khá",IF(T7&gt;=2,"TB"))))</f>
        <v>Khá</v>
      </c>
      <c r="V7" s="98" t="s">
        <v>424</v>
      </c>
      <c r="W7" s="146"/>
      <c r="X7" s="96"/>
      <c r="Y7" s="18">
        <f>VLOOKUP(B7,'kỳ 1'!$B$9:$AL$81,37,0)</f>
        <v>0</v>
      </c>
      <c r="Z7" s="18">
        <f>VLOOKUP(B7,'kỳ 2'!$B$9:$AO$81,40,0)</f>
        <v>0</v>
      </c>
      <c r="AA7" s="18">
        <f>VLOOKUP(B7,'kỳ 3'!$B$9:$AO$81,40,0)</f>
        <v>0</v>
      </c>
      <c r="AB7" s="18">
        <f>VLOOKUP(B7,'kỳ 4'!$B$9:$AL$108,31,0)</f>
        <v>0</v>
      </c>
      <c r="AC7" s="18">
        <f>VLOOKUP(B7,'kỳ 5'!$B$9:$T$81,19,0)</f>
        <v>0</v>
      </c>
    </row>
    <row r="8" spans="1:29" s="20" customFormat="1" ht="16.5" customHeight="1">
      <c r="A8" s="71">
        <v>2</v>
      </c>
      <c r="B8" s="117" t="s">
        <v>20</v>
      </c>
      <c r="C8" s="155" t="s">
        <v>21</v>
      </c>
      <c r="D8" s="160" t="s">
        <v>22</v>
      </c>
      <c r="E8" s="123" t="s">
        <v>23</v>
      </c>
      <c r="F8" s="129" t="s">
        <v>273</v>
      </c>
      <c r="G8" s="15">
        <f>VLOOKUP(B8,'kỳ 1'!$B$9:$AL$81,32,0)</f>
        <v>175.7</v>
      </c>
      <c r="H8" s="15">
        <f>VLOOKUP(B8,'kỳ 1'!$B$9:$AL$81,34,0)</f>
        <v>71</v>
      </c>
      <c r="I8" s="15">
        <f>VLOOKUP(B8,'kỳ 2'!$B$9:$AL$81,35,0)</f>
        <v>153</v>
      </c>
      <c r="J8" s="15">
        <f>VLOOKUP(B8,'kỳ 2'!$B$9:$AL$81,37,0)</f>
        <v>61.5</v>
      </c>
      <c r="K8" s="15">
        <f>VLOOKUP(B8,'kỳ 3'!$B$9:$AL$81,35,0)</f>
        <v>162.69999999999999</v>
      </c>
      <c r="L8" s="15">
        <f>VLOOKUP(B8,'kỳ 3'!$B$9:$AL$81,37,0)</f>
        <v>64</v>
      </c>
      <c r="M8" s="15">
        <f>VLOOKUP(B8,'kỳ 4'!$B$9:$AL$108,26,0)</f>
        <v>107.4</v>
      </c>
      <c r="N8" s="15">
        <f>VLOOKUP(B8,'kỳ 4'!$B$9:$AL$108,28,0)</f>
        <v>44</v>
      </c>
      <c r="O8" s="15">
        <f>VLOOKUP(B8,'kỳ 5'!$B$9:$R$81,14,0)</f>
        <v>49</v>
      </c>
      <c r="P8" s="15">
        <f>VLOOKUP(B8,'kỳ 5'!$B$9:$R$81,16,0)</f>
        <v>20.6</v>
      </c>
      <c r="Q8" s="16">
        <f>SUM(G8,I8,K8,M8,O8)</f>
        <v>647.79999999999995</v>
      </c>
      <c r="R8" s="16">
        <f t="shared" ref="R8:R71" si="1">SUM(H8,J8,L8,N8,P8)</f>
        <v>261.10000000000002</v>
      </c>
      <c r="S8" s="17">
        <f t="shared" ref="S8:T69" si="2">Q8/$Q$6</f>
        <v>7.3613636363636354</v>
      </c>
      <c r="T8" s="17">
        <f t="shared" si="2"/>
        <v>2.9670454545454548</v>
      </c>
      <c r="U8" s="17" t="str">
        <f t="shared" ref="U8:U70" si="3">IF(T8&gt;=3.6,"Xuất sắc",IF(T8&gt;=3.2,"Giỏi",IF(T8&gt;=2.5, "Khá",IF(T8&gt;=2,"TB"))))</f>
        <v>Khá</v>
      </c>
      <c r="V8" s="98" t="s">
        <v>424</v>
      </c>
      <c r="W8" s="57"/>
      <c r="X8" s="99"/>
      <c r="Y8" s="18">
        <f>VLOOKUP(B8,'kỳ 1'!$B$9:$AL$81,37,0)</f>
        <v>0</v>
      </c>
      <c r="Z8" s="18">
        <f>VLOOKUP(B8,'kỳ 2'!$B$9:$AO$81,40,0)</f>
        <v>0</v>
      </c>
      <c r="AA8" s="18">
        <f>VLOOKUP(B8,'kỳ 3'!$B$9:$AO$81,40,0)</f>
        <v>0</v>
      </c>
      <c r="AB8" s="18">
        <f>VLOOKUP(B8,'kỳ 4'!$B$9:$AL$108,31,0)</f>
        <v>0</v>
      </c>
      <c r="AC8" s="18">
        <f>VLOOKUP(B8,'kỳ 5'!$B$9:$T$81,19,0)</f>
        <v>0</v>
      </c>
    </row>
    <row r="9" spans="1:29" s="20" customFormat="1" ht="16.5" customHeight="1">
      <c r="A9" s="71">
        <v>3</v>
      </c>
      <c r="B9" s="117" t="s">
        <v>25</v>
      </c>
      <c r="C9" s="155" t="s">
        <v>26</v>
      </c>
      <c r="D9" s="160" t="s">
        <v>27</v>
      </c>
      <c r="E9" s="123" t="s">
        <v>28</v>
      </c>
      <c r="F9" s="129" t="s">
        <v>273</v>
      </c>
      <c r="G9" s="15">
        <f>VLOOKUP(B9,'kỳ 1'!$B$9:$AL$81,32,0)</f>
        <v>174.39999999999998</v>
      </c>
      <c r="H9" s="15">
        <f>VLOOKUP(B9,'kỳ 1'!$B$9:$AL$81,34,0)</f>
        <v>68.5</v>
      </c>
      <c r="I9" s="15">
        <f>VLOOKUP(B9,'kỳ 2'!$B$9:$AL$81,35,0)</f>
        <v>158.6</v>
      </c>
      <c r="J9" s="15">
        <f>VLOOKUP(B9,'kỳ 2'!$B$9:$AL$81,37,0)</f>
        <v>63</v>
      </c>
      <c r="K9" s="15">
        <f>VLOOKUP(B9,'kỳ 3'!$B$9:$AL$81,35,0)</f>
        <v>168.39999999999998</v>
      </c>
      <c r="L9" s="15">
        <f>VLOOKUP(B9,'kỳ 3'!$B$9:$AL$81,37,0)</f>
        <v>67.900000000000006</v>
      </c>
      <c r="M9" s="15">
        <f>VLOOKUP(B9,'kỳ 4'!$B$9:$AL$108,26,0)</f>
        <v>108.20000000000002</v>
      </c>
      <c r="N9" s="15">
        <f>VLOOKUP(B9,'kỳ 4'!$B$9:$AL$108,28,0)</f>
        <v>45</v>
      </c>
      <c r="O9" s="15">
        <f>VLOOKUP(B9,'kỳ 5'!$B$9:$R$81,14,0)</f>
        <v>47.8</v>
      </c>
      <c r="P9" s="15">
        <f>VLOOKUP(B9,'kỳ 5'!$B$9:$R$81,16,0)</f>
        <v>19.600000000000001</v>
      </c>
      <c r="Q9" s="16">
        <f t="shared" ref="Q9:Q71" si="4">SUM(G9,I9,K9,M9,O9)</f>
        <v>657.4</v>
      </c>
      <c r="R9" s="16">
        <f t="shared" si="1"/>
        <v>264</v>
      </c>
      <c r="S9" s="17">
        <f t="shared" si="2"/>
        <v>7.4704545454545448</v>
      </c>
      <c r="T9" s="17">
        <f t="shared" si="2"/>
        <v>3</v>
      </c>
      <c r="U9" s="17" t="str">
        <f t="shared" si="3"/>
        <v>Khá</v>
      </c>
      <c r="V9" s="98" t="s">
        <v>424</v>
      </c>
      <c r="W9" s="57"/>
      <c r="X9" s="99"/>
      <c r="Y9" s="18">
        <f>VLOOKUP(B9,'kỳ 1'!$B$9:$AL$81,37,0)</f>
        <v>0</v>
      </c>
      <c r="Z9" s="18">
        <f>VLOOKUP(B9,'kỳ 2'!$B$9:$AO$81,40,0)</f>
        <v>0</v>
      </c>
      <c r="AA9" s="18">
        <f>VLOOKUP(B9,'kỳ 3'!$B$9:$AO$81,40,0)</f>
        <v>0</v>
      </c>
      <c r="AB9" s="18">
        <f>VLOOKUP(B9,'kỳ 4'!$B$9:$AL$108,31,0)</f>
        <v>0</v>
      </c>
      <c r="AC9" s="18">
        <f>VLOOKUP(B9,'kỳ 5'!$B$9:$T$81,19,0)</f>
        <v>0</v>
      </c>
    </row>
    <row r="10" spans="1:29" s="20" customFormat="1" ht="16.5" customHeight="1">
      <c r="A10" s="71">
        <v>4</v>
      </c>
      <c r="B10" s="117" t="s">
        <v>30</v>
      </c>
      <c r="C10" s="155" t="s">
        <v>31</v>
      </c>
      <c r="D10" s="160" t="s">
        <v>32</v>
      </c>
      <c r="E10" s="123" t="s">
        <v>33</v>
      </c>
      <c r="F10" s="129" t="s">
        <v>417</v>
      </c>
      <c r="G10" s="15">
        <f>VLOOKUP(B10,'kỳ 1'!$B$9:$AL$81,32,0)</f>
        <v>163.69999999999999</v>
      </c>
      <c r="H10" s="15">
        <f>VLOOKUP(B10,'kỳ 1'!$B$9:$AL$81,34,0)</f>
        <v>64.400000000000006</v>
      </c>
      <c r="I10" s="15">
        <f>VLOOKUP(B10,'kỳ 2'!$B$9:$AL$81,35,0)</f>
        <v>141</v>
      </c>
      <c r="J10" s="15">
        <f>VLOOKUP(B10,'kỳ 2'!$B$9:$AL$81,37,0)</f>
        <v>52</v>
      </c>
      <c r="K10" s="15">
        <f>VLOOKUP(B10,'kỳ 3'!$B$9:$AL$81,35,0)</f>
        <v>164.8</v>
      </c>
      <c r="L10" s="15">
        <f>VLOOKUP(B10,'kỳ 3'!$B$9:$AL$81,37,0)</f>
        <v>63.4</v>
      </c>
      <c r="M10" s="15">
        <f>VLOOKUP(B10,'kỳ 4'!$B$9:$AL$108,26,0)</f>
        <v>105.19999999999999</v>
      </c>
      <c r="N10" s="15">
        <f>VLOOKUP(B10,'kỳ 4'!$B$9:$AL$108,28,0)</f>
        <v>42</v>
      </c>
      <c r="O10" s="15">
        <f>VLOOKUP(B10,'kỳ 5'!$B$9:$R$81,14,0)</f>
        <v>47.2</v>
      </c>
      <c r="P10" s="15">
        <f>VLOOKUP(B10,'kỳ 5'!$B$9:$R$81,16,0)</f>
        <v>19.600000000000001</v>
      </c>
      <c r="Q10" s="16">
        <f t="shared" si="4"/>
        <v>621.90000000000009</v>
      </c>
      <c r="R10" s="16">
        <f t="shared" si="1"/>
        <v>241.4</v>
      </c>
      <c r="S10" s="17">
        <f t="shared" si="2"/>
        <v>7.0670454545454557</v>
      </c>
      <c r="T10" s="17">
        <f t="shared" si="2"/>
        <v>2.7431818181818182</v>
      </c>
      <c r="U10" s="17" t="str">
        <f t="shared" si="3"/>
        <v>Khá</v>
      </c>
      <c r="V10" s="98" t="s">
        <v>424</v>
      </c>
      <c r="W10" s="57"/>
      <c r="X10" s="99"/>
      <c r="Y10" s="18">
        <f>VLOOKUP(B10,'kỳ 1'!$B$9:$AL$81,37,0)</f>
        <v>0</v>
      </c>
      <c r="Z10" s="18">
        <f>VLOOKUP(B10,'kỳ 2'!$B$9:$AO$81,40,0)</f>
        <v>0</v>
      </c>
      <c r="AA10" s="18">
        <f>VLOOKUP(B10,'kỳ 3'!$B$9:$AO$81,40,0)</f>
        <v>0</v>
      </c>
      <c r="AB10" s="18">
        <f>VLOOKUP(B10,'kỳ 4'!$B$9:$AL$108,31,0)</f>
        <v>0</v>
      </c>
      <c r="AC10" s="18">
        <f>VLOOKUP(B10,'kỳ 5'!$B$9:$T$81,19,0)</f>
        <v>0</v>
      </c>
    </row>
    <row r="11" spans="1:29" s="20" customFormat="1" ht="16.5" customHeight="1">
      <c r="A11" s="71">
        <v>5</v>
      </c>
      <c r="B11" s="117" t="s">
        <v>35</v>
      </c>
      <c r="C11" s="155" t="s">
        <v>36</v>
      </c>
      <c r="D11" s="160" t="s">
        <v>37</v>
      </c>
      <c r="E11" s="123" t="s">
        <v>38</v>
      </c>
      <c r="F11" s="129" t="s">
        <v>417</v>
      </c>
      <c r="G11" s="15">
        <f>VLOOKUP(B11,'kỳ 1'!$B$9:$AL$81,32,0)</f>
        <v>160.5</v>
      </c>
      <c r="H11" s="15">
        <f>VLOOKUP(B11,'kỳ 1'!$B$9:$AL$81,34,0)</f>
        <v>59</v>
      </c>
      <c r="I11" s="15">
        <f>VLOOKUP(B11,'kỳ 2'!$B$9:$AL$81,35,0)</f>
        <v>162.80000000000001</v>
      </c>
      <c r="J11" s="15">
        <f>VLOOKUP(B11,'kỳ 2'!$B$9:$AL$81,37,0)</f>
        <v>66</v>
      </c>
      <c r="K11" s="15">
        <f>VLOOKUP(B11,'kỳ 3'!$B$9:$AL$81,35,0)</f>
        <v>170.6</v>
      </c>
      <c r="L11" s="15">
        <f>VLOOKUP(B11,'kỳ 3'!$B$9:$AL$81,37,0)</f>
        <v>68</v>
      </c>
      <c r="M11" s="15">
        <f>VLOOKUP(B11,'kỳ 4'!$B$9:$AL$108,26,0)</f>
        <v>111.8</v>
      </c>
      <c r="N11" s="15">
        <f>VLOOKUP(B11,'kỳ 4'!$B$9:$AL$108,28,0)</f>
        <v>46</v>
      </c>
      <c r="O11" s="15">
        <f>VLOOKUP(B11,'kỳ 5'!$B$9:$R$81,14,0)</f>
        <v>46.599999999999994</v>
      </c>
      <c r="P11" s="15">
        <f>VLOOKUP(B11,'kỳ 5'!$B$9:$R$81,16,0)</f>
        <v>19.600000000000001</v>
      </c>
      <c r="Q11" s="16">
        <f t="shared" si="4"/>
        <v>652.29999999999995</v>
      </c>
      <c r="R11" s="16">
        <f t="shared" si="1"/>
        <v>258.60000000000002</v>
      </c>
      <c r="S11" s="17">
        <f t="shared" si="2"/>
        <v>7.4124999999999996</v>
      </c>
      <c r="T11" s="17">
        <f t="shared" si="2"/>
        <v>2.9386363636363639</v>
      </c>
      <c r="U11" s="17" t="str">
        <f t="shared" si="3"/>
        <v>Khá</v>
      </c>
      <c r="V11" s="98" t="s">
        <v>424</v>
      </c>
      <c r="W11" s="57"/>
      <c r="X11" s="99"/>
      <c r="Y11" s="18">
        <f>VLOOKUP(B11,'kỳ 1'!$B$9:$AL$81,37,0)</f>
        <v>0</v>
      </c>
      <c r="Z11" s="18">
        <f>VLOOKUP(B11,'kỳ 2'!$B$9:$AO$81,40,0)</f>
        <v>0</v>
      </c>
      <c r="AA11" s="18">
        <f>VLOOKUP(B11,'kỳ 3'!$B$9:$AO$81,40,0)</f>
        <v>0</v>
      </c>
      <c r="AB11" s="18">
        <f>VLOOKUP(B11,'kỳ 4'!$B$9:$AL$108,31,0)</f>
        <v>0</v>
      </c>
      <c r="AC11" s="18">
        <f>VLOOKUP(B11,'kỳ 5'!$B$9:$T$81,19,0)</f>
        <v>0</v>
      </c>
    </row>
    <row r="12" spans="1:29" s="20" customFormat="1" ht="16.5" customHeight="1">
      <c r="A12" s="71">
        <v>6</v>
      </c>
      <c r="B12" s="117" t="s">
        <v>40</v>
      </c>
      <c r="C12" s="155" t="s">
        <v>41</v>
      </c>
      <c r="D12" s="160" t="s">
        <v>42</v>
      </c>
      <c r="E12" s="123" t="s">
        <v>43</v>
      </c>
      <c r="F12" s="129" t="s">
        <v>273</v>
      </c>
      <c r="G12" s="15">
        <f>VLOOKUP(B12,'kỳ 1'!$B$9:$AL$81,32,0)</f>
        <v>138.9</v>
      </c>
      <c r="H12" s="15">
        <f>VLOOKUP(B12,'kỳ 1'!$B$9:$AL$81,34,0)</f>
        <v>44.5</v>
      </c>
      <c r="I12" s="15">
        <f>VLOOKUP(B12,'kỳ 2'!$B$9:$AL$81,35,0)</f>
        <v>136.80000000000001</v>
      </c>
      <c r="J12" s="15">
        <f>VLOOKUP(B12,'kỳ 2'!$B$9:$AL$81,37,0)</f>
        <v>48.5</v>
      </c>
      <c r="K12" s="15">
        <f>VLOOKUP(B12,'kỳ 3'!$B$9:$AL$81,35,0)</f>
        <v>153.79999999999998</v>
      </c>
      <c r="L12" s="15">
        <f>VLOOKUP(B12,'kỳ 3'!$B$9:$AL$81,37,0)</f>
        <v>58.4</v>
      </c>
      <c r="M12" s="15">
        <f>VLOOKUP(B12,'kỳ 4'!$B$9:$AL$108,26,0)</f>
        <v>107.8</v>
      </c>
      <c r="N12" s="15">
        <f>VLOOKUP(B12,'kỳ 4'!$B$9:$AL$108,28,0)</f>
        <v>44</v>
      </c>
      <c r="O12" s="15">
        <f>VLOOKUP(B12,'kỳ 5'!$B$9:$R$81,14,0)</f>
        <v>43.6</v>
      </c>
      <c r="P12" s="15">
        <f>VLOOKUP(B12,'kỳ 5'!$B$9:$R$81,16,0)</f>
        <v>17</v>
      </c>
      <c r="Q12" s="16">
        <f t="shared" si="4"/>
        <v>580.9</v>
      </c>
      <c r="R12" s="16">
        <f t="shared" si="1"/>
        <v>212.4</v>
      </c>
      <c r="S12" s="21">
        <f t="shared" si="2"/>
        <v>6.6011363636363631</v>
      </c>
      <c r="T12" s="21">
        <f t="shared" si="2"/>
        <v>2.4136363636363636</v>
      </c>
      <c r="U12" s="17"/>
      <c r="V12" s="57"/>
      <c r="W12" s="107" t="s">
        <v>423</v>
      </c>
      <c r="X12" s="96"/>
      <c r="Y12" s="18" t="str">
        <f>VLOOKUP(B12,'kỳ 1'!$B$9:$AL$81,37,0)</f>
        <v>Nợ HP</v>
      </c>
      <c r="Z12" s="18" t="str">
        <f>VLOOKUP(B12,'kỳ 2'!$B$9:$AO$81,40,0)</f>
        <v>Nợ HP</v>
      </c>
      <c r="AA12" s="18">
        <f>VLOOKUP(B12,'kỳ 3'!$B$9:$AO$81,40,0)</f>
        <v>0</v>
      </c>
      <c r="AB12" s="18">
        <f>VLOOKUP(B12,'kỳ 4'!$B$9:$AL$108,31,0)</f>
        <v>0</v>
      </c>
      <c r="AC12" s="18">
        <f>VLOOKUP(B12,'kỳ 5'!$B$9:$T$81,19,0)</f>
        <v>0</v>
      </c>
    </row>
    <row r="13" spans="1:29" ht="16.5" customHeight="1">
      <c r="A13" s="71">
        <v>7</v>
      </c>
      <c r="B13" s="117" t="s">
        <v>45</v>
      </c>
      <c r="C13" s="155" t="s">
        <v>46</v>
      </c>
      <c r="D13" s="160" t="s">
        <v>42</v>
      </c>
      <c r="E13" s="123" t="s">
        <v>47</v>
      </c>
      <c r="F13" s="129" t="s">
        <v>273</v>
      </c>
      <c r="G13" s="15">
        <f>VLOOKUP(B13,'kỳ 1'!$B$9:$AL$81,32,0)</f>
        <v>159</v>
      </c>
      <c r="H13" s="15">
        <f>VLOOKUP(B13,'kỳ 1'!$B$9:$AL$81,34,0)</f>
        <v>58.5</v>
      </c>
      <c r="I13" s="15">
        <f>VLOOKUP(B13,'kỳ 2'!$B$9:$AL$81,35,0)</f>
        <v>157.6</v>
      </c>
      <c r="J13" s="15">
        <f>VLOOKUP(B13,'kỳ 2'!$B$9:$AL$81,37,0)</f>
        <v>61.6</v>
      </c>
      <c r="K13" s="15">
        <f>VLOOKUP(B13,'kỳ 3'!$B$9:$AL$81,35,0)</f>
        <v>157.1</v>
      </c>
      <c r="L13" s="15">
        <f>VLOOKUP(B13,'kỳ 3'!$B$9:$AL$81,37,0)</f>
        <v>58.5</v>
      </c>
      <c r="M13" s="15">
        <f>VLOOKUP(B13,'kỳ 4'!$B$9:$AL$108,26,0)</f>
        <v>99.600000000000009</v>
      </c>
      <c r="N13" s="15">
        <f>VLOOKUP(B13,'kỳ 4'!$B$9:$AL$108,28,0)</f>
        <v>37</v>
      </c>
      <c r="O13" s="15">
        <f>VLOOKUP(B13,'kỳ 5'!$B$9:$R$81,14,0)</f>
        <v>44.599999999999994</v>
      </c>
      <c r="P13" s="15">
        <f>VLOOKUP(B13,'kỳ 5'!$B$9:$R$81,16,0)</f>
        <v>19</v>
      </c>
      <c r="Q13" s="16">
        <f t="shared" si="4"/>
        <v>617.90000000000009</v>
      </c>
      <c r="R13" s="16">
        <f t="shared" si="1"/>
        <v>234.6</v>
      </c>
      <c r="S13" s="21">
        <f t="shared" si="2"/>
        <v>7.0215909090909099</v>
      </c>
      <c r="T13" s="21">
        <f t="shared" si="2"/>
        <v>2.665909090909091</v>
      </c>
      <c r="U13" s="17"/>
      <c r="V13" s="57"/>
      <c r="W13" s="107" t="s">
        <v>423</v>
      </c>
      <c r="X13" s="96"/>
      <c r="Y13" s="18" t="str">
        <f>VLOOKUP(B13,'kỳ 1'!$B$9:$AL$81,37,0)</f>
        <v>Nợ HP</v>
      </c>
      <c r="Z13" s="18">
        <f>VLOOKUP(B13,'kỳ 2'!$B$9:$AO$81,40,0)</f>
        <v>0</v>
      </c>
      <c r="AA13" s="18">
        <f>VLOOKUP(B13,'kỳ 3'!$B$9:$AO$81,40,0)</f>
        <v>0</v>
      </c>
      <c r="AB13" s="18" t="str">
        <f>VLOOKUP(B13,'kỳ 4'!$B$9:$AL$108,31,0)</f>
        <v>Nợ HP</v>
      </c>
      <c r="AC13" s="18">
        <f>VLOOKUP(B13,'kỳ 5'!$B$9:$T$81,19,0)</f>
        <v>0</v>
      </c>
    </row>
    <row r="14" spans="1:29" s="20" customFormat="1" ht="16.5" customHeight="1">
      <c r="A14" s="71">
        <v>8</v>
      </c>
      <c r="B14" s="117" t="s">
        <v>50</v>
      </c>
      <c r="C14" s="155" t="s">
        <v>51</v>
      </c>
      <c r="D14" s="160" t="s">
        <v>52</v>
      </c>
      <c r="E14" s="123" t="s">
        <v>53</v>
      </c>
      <c r="F14" s="129" t="s">
        <v>417</v>
      </c>
      <c r="G14" s="15">
        <f>VLOOKUP(B14,'kỳ 1'!$B$9:$AL$81,32,0)</f>
        <v>175.59999999999997</v>
      </c>
      <c r="H14" s="15">
        <f>VLOOKUP(B14,'kỳ 1'!$B$9:$AL$81,34,0)</f>
        <v>70.5</v>
      </c>
      <c r="I14" s="15">
        <f>VLOOKUP(B14,'kỳ 2'!$B$9:$AL$81,35,0)</f>
        <v>139.60000000000002</v>
      </c>
      <c r="J14" s="15">
        <f>VLOOKUP(B14,'kỳ 2'!$B$9:$AL$81,37,0)</f>
        <v>51.5</v>
      </c>
      <c r="K14" s="15">
        <f>VLOOKUP(B14,'kỳ 3'!$B$9:$AL$81,35,0)</f>
        <v>157.89999999999998</v>
      </c>
      <c r="L14" s="15">
        <f>VLOOKUP(B14,'kỳ 3'!$B$9:$AL$81,37,0)</f>
        <v>58</v>
      </c>
      <c r="M14" s="15">
        <f>VLOOKUP(B14,'kỳ 4'!$B$9:$AL$108,26,0)</f>
        <v>108.60000000000001</v>
      </c>
      <c r="N14" s="15">
        <f>VLOOKUP(B14,'kỳ 4'!$B$9:$AL$108,28,0)</f>
        <v>44</v>
      </c>
      <c r="O14" s="15">
        <f>VLOOKUP(B14,'kỳ 5'!$B$9:$R$81,14,0)</f>
        <v>50</v>
      </c>
      <c r="P14" s="15">
        <f>VLOOKUP(B14,'kỳ 5'!$B$9:$R$81,16,0)</f>
        <v>21</v>
      </c>
      <c r="Q14" s="16">
        <f t="shared" si="4"/>
        <v>631.69999999999993</v>
      </c>
      <c r="R14" s="16">
        <f t="shared" si="1"/>
        <v>245</v>
      </c>
      <c r="S14" s="21">
        <f t="shared" si="2"/>
        <v>7.1784090909090903</v>
      </c>
      <c r="T14" s="21">
        <f t="shared" si="2"/>
        <v>2.7840909090909092</v>
      </c>
      <c r="U14" s="17"/>
      <c r="V14" s="57"/>
      <c r="W14" s="107" t="s">
        <v>423</v>
      </c>
      <c r="X14" s="96"/>
      <c r="Y14" s="18">
        <f>VLOOKUP(B14,'kỳ 1'!$B$9:$AL$81,37,0)</f>
        <v>0</v>
      </c>
      <c r="Z14" s="18">
        <f>VLOOKUP(B14,'kỳ 2'!$B$9:$AO$81,40,0)</f>
        <v>0</v>
      </c>
      <c r="AA14" s="18" t="str">
        <f>VLOOKUP(B14,'kỳ 3'!$B$9:$AO$81,40,0)</f>
        <v>Nợ HP</v>
      </c>
      <c r="AB14" s="18">
        <f>VLOOKUP(B14,'kỳ 4'!$B$9:$AL$108,31,0)</f>
        <v>0</v>
      </c>
      <c r="AC14" s="18">
        <f>VLOOKUP(B14,'kỳ 5'!$B$9:$T$81,19,0)</f>
        <v>0</v>
      </c>
    </row>
    <row r="15" spans="1:29" s="20" customFormat="1" ht="16.5" customHeight="1">
      <c r="A15" s="71">
        <v>9</v>
      </c>
      <c r="B15" s="117" t="s">
        <v>56</v>
      </c>
      <c r="C15" s="155" t="s">
        <v>57</v>
      </c>
      <c r="D15" s="160" t="s">
        <v>58</v>
      </c>
      <c r="E15" s="123" t="s">
        <v>59</v>
      </c>
      <c r="F15" s="129" t="s">
        <v>273</v>
      </c>
      <c r="G15" s="15">
        <f>VLOOKUP(B15,'kỳ 1'!$B$9:$AL$81,32,0)</f>
        <v>177.4</v>
      </c>
      <c r="H15" s="15">
        <f>VLOOKUP(B15,'kỳ 1'!$B$9:$AL$81,34,0)</f>
        <v>71</v>
      </c>
      <c r="I15" s="15">
        <f>VLOOKUP(B15,'kỳ 2'!$B$9:$AL$81,35,0)</f>
        <v>160.80000000000001</v>
      </c>
      <c r="J15" s="15">
        <f>VLOOKUP(B15,'kỳ 2'!$B$9:$AL$81,37,0)</f>
        <v>65.099999999999994</v>
      </c>
      <c r="K15" s="15">
        <f>VLOOKUP(B15,'kỳ 3'!$B$9:$AL$81,35,0)</f>
        <v>170.70000000000002</v>
      </c>
      <c r="L15" s="15">
        <f>VLOOKUP(B15,'kỳ 3'!$B$9:$AL$81,37,0)</f>
        <v>68.400000000000006</v>
      </c>
      <c r="M15" s="15">
        <f>VLOOKUP(B15,'kỳ 4'!$B$9:$AL$108,26,0)</f>
        <v>110.6</v>
      </c>
      <c r="N15" s="15">
        <f>VLOOKUP(B15,'kỳ 4'!$B$9:$AL$108,28,0)</f>
        <v>45</v>
      </c>
      <c r="O15" s="15">
        <f>VLOOKUP(B15,'kỳ 5'!$B$9:$R$81,14,0)</f>
        <v>48.4</v>
      </c>
      <c r="P15" s="15">
        <f>VLOOKUP(B15,'kỳ 5'!$B$9:$R$81,16,0)</f>
        <v>20</v>
      </c>
      <c r="Q15" s="16">
        <f t="shared" si="4"/>
        <v>667.90000000000009</v>
      </c>
      <c r="R15" s="16">
        <f t="shared" si="1"/>
        <v>269.5</v>
      </c>
      <c r="S15" s="21">
        <f>Q15/$Q$6</f>
        <v>7.5897727272727282</v>
      </c>
      <c r="T15" s="21">
        <f t="shared" si="2"/>
        <v>3.0625</v>
      </c>
      <c r="U15" s="17" t="str">
        <f t="shared" si="3"/>
        <v>Khá</v>
      </c>
      <c r="V15" s="98" t="s">
        <v>424</v>
      </c>
      <c r="W15" s="57"/>
      <c r="X15" s="100"/>
      <c r="Y15" s="18">
        <f>VLOOKUP(B15,'kỳ 1'!$B$9:$AL$81,37,0)</f>
        <v>0</v>
      </c>
      <c r="Z15" s="18">
        <f>VLOOKUP(B15,'kỳ 2'!$B$9:$AO$81,40,0)</f>
        <v>0</v>
      </c>
      <c r="AA15" s="18">
        <f>VLOOKUP(B15,'kỳ 3'!$B$9:$AO$81,40,0)</f>
        <v>0</v>
      </c>
      <c r="AB15" s="18">
        <f>VLOOKUP(B15,'kỳ 4'!$B$9:$AL$108,31,0)</f>
        <v>0</v>
      </c>
      <c r="AC15" s="18">
        <f>VLOOKUP(B15,'kỳ 5'!$B$9:$T$81,19,0)</f>
        <v>0</v>
      </c>
    </row>
    <row r="16" spans="1:29" s="20" customFormat="1" ht="16.5" customHeight="1">
      <c r="A16" s="71">
        <v>10</v>
      </c>
      <c r="B16" s="117" t="s">
        <v>65</v>
      </c>
      <c r="C16" s="155" t="s">
        <v>36</v>
      </c>
      <c r="D16" s="160" t="s">
        <v>63</v>
      </c>
      <c r="E16" s="123" t="s">
        <v>66</v>
      </c>
      <c r="F16" s="129" t="s">
        <v>417</v>
      </c>
      <c r="G16" s="15">
        <f>VLOOKUP(B16,'kỳ 1'!$B$9:$AL$81,32,0)</f>
        <v>173.2</v>
      </c>
      <c r="H16" s="15">
        <f>VLOOKUP(B16,'kỳ 1'!$B$9:$AL$81,34,0)</f>
        <v>69</v>
      </c>
      <c r="I16" s="15">
        <f>VLOOKUP(B16,'kỳ 2'!$B$9:$AL$81,35,0)</f>
        <v>171</v>
      </c>
      <c r="J16" s="15">
        <f>VLOOKUP(B16,'kỳ 2'!$B$9:$AL$81,37,0)</f>
        <v>72.5</v>
      </c>
      <c r="K16" s="15">
        <f>VLOOKUP(B16,'kỳ 3'!$B$9:$AL$81,35,0)</f>
        <v>173</v>
      </c>
      <c r="L16" s="15">
        <f>VLOOKUP(B16,'kỳ 3'!$B$9:$AL$81,37,0)</f>
        <v>70.900000000000006</v>
      </c>
      <c r="M16" s="15">
        <f>VLOOKUP(B16,'kỳ 4'!$B$9:$AL$108,26,0)</f>
        <v>118.99999999999999</v>
      </c>
      <c r="N16" s="15">
        <f>VLOOKUP(B16,'kỳ 4'!$B$9:$AL$108,28,0)</f>
        <v>48.400000000000006</v>
      </c>
      <c r="O16" s="15">
        <f>VLOOKUP(B16,'kỳ 5'!$B$9:$R$81,14,0)</f>
        <v>52.2</v>
      </c>
      <c r="P16" s="15">
        <f>VLOOKUP(B16,'kỳ 5'!$B$9:$R$81,16,0)</f>
        <v>22.2</v>
      </c>
      <c r="Q16" s="16">
        <f t="shared" si="4"/>
        <v>688.40000000000009</v>
      </c>
      <c r="R16" s="16">
        <f t="shared" si="1"/>
        <v>283</v>
      </c>
      <c r="S16" s="21">
        <f t="shared" si="2"/>
        <v>7.8227272727272741</v>
      </c>
      <c r="T16" s="21">
        <f t="shared" si="2"/>
        <v>3.2159090909090908</v>
      </c>
      <c r="U16" s="17" t="str">
        <f t="shared" si="3"/>
        <v>Giỏi</v>
      </c>
      <c r="V16" s="98" t="s">
        <v>424</v>
      </c>
      <c r="W16" s="57"/>
      <c r="X16" s="100"/>
      <c r="Y16" s="18">
        <f>VLOOKUP(B16,'kỳ 1'!$B$9:$AL$81,37,0)</f>
        <v>0</v>
      </c>
      <c r="Z16" s="18">
        <f>VLOOKUP(B16,'kỳ 2'!$B$9:$AO$81,40,0)</f>
        <v>0</v>
      </c>
      <c r="AA16" s="18">
        <f>VLOOKUP(B16,'kỳ 3'!$B$9:$AO$81,40,0)</f>
        <v>0</v>
      </c>
      <c r="AB16" s="18">
        <f>VLOOKUP(B16,'kỳ 4'!$B$9:$AL$108,31,0)</f>
        <v>0</v>
      </c>
      <c r="AC16" s="18">
        <f>VLOOKUP(B16,'kỳ 5'!$B$9:$T$81,19,0)</f>
        <v>0</v>
      </c>
    </row>
    <row r="17" spans="1:29" s="20" customFormat="1" ht="16.5" customHeight="1">
      <c r="A17" s="71">
        <v>11</v>
      </c>
      <c r="B17" s="117" t="s">
        <v>68</v>
      </c>
      <c r="C17" s="155" t="s">
        <v>69</v>
      </c>
      <c r="D17" s="160" t="s">
        <v>70</v>
      </c>
      <c r="E17" s="123" t="s">
        <v>71</v>
      </c>
      <c r="F17" s="129" t="s">
        <v>273</v>
      </c>
      <c r="G17" s="15">
        <f>VLOOKUP(B17,'kỳ 1'!$B$9:$AL$81,32,0)</f>
        <v>170.5</v>
      </c>
      <c r="H17" s="15">
        <f>VLOOKUP(B17,'kỳ 1'!$B$9:$AL$81,34,0)</f>
        <v>68</v>
      </c>
      <c r="I17" s="15">
        <f>VLOOKUP(B17,'kỳ 2'!$B$9:$AL$81,35,0)</f>
        <v>146.4</v>
      </c>
      <c r="J17" s="15">
        <f>VLOOKUP(B17,'kỳ 2'!$B$9:$AL$81,37,0)</f>
        <v>56</v>
      </c>
      <c r="K17" s="15">
        <f>VLOOKUP(B17,'kỳ 3'!$B$9:$AL$81,35,0)</f>
        <v>163.60000000000002</v>
      </c>
      <c r="L17" s="15">
        <f>VLOOKUP(B17,'kỳ 3'!$B$9:$AL$81,37,0)</f>
        <v>65.5</v>
      </c>
      <c r="M17" s="15">
        <f>VLOOKUP(B17,'kỳ 4'!$B$9:$AL$108,26,0)</f>
        <v>106</v>
      </c>
      <c r="N17" s="15">
        <f>VLOOKUP(B17,'kỳ 4'!$B$9:$AL$108,28,0)</f>
        <v>44</v>
      </c>
      <c r="O17" s="15">
        <f>VLOOKUP(B17,'kỳ 5'!$B$9:$R$81,14,0)</f>
        <v>46.2</v>
      </c>
      <c r="P17" s="15">
        <f>VLOOKUP(B17,'kỳ 5'!$B$9:$R$81,16,0)</f>
        <v>19</v>
      </c>
      <c r="Q17" s="16">
        <f t="shared" si="4"/>
        <v>632.70000000000005</v>
      </c>
      <c r="R17" s="16">
        <f t="shared" si="1"/>
        <v>252.5</v>
      </c>
      <c r="S17" s="21">
        <f t="shared" si="2"/>
        <v>7.1897727272727279</v>
      </c>
      <c r="T17" s="21">
        <f t="shared" si="2"/>
        <v>2.8693181818181817</v>
      </c>
      <c r="U17" s="17" t="str">
        <f t="shared" si="3"/>
        <v>Khá</v>
      </c>
      <c r="V17" s="98" t="s">
        <v>424</v>
      </c>
      <c r="W17" s="57"/>
      <c r="X17" s="99"/>
      <c r="Y17" s="18">
        <f>VLOOKUP(B17,'kỳ 1'!$B$9:$AL$81,37,0)</f>
        <v>0</v>
      </c>
      <c r="Z17" s="18">
        <f>VLOOKUP(B17,'kỳ 2'!$B$9:$AO$81,40,0)</f>
        <v>0</v>
      </c>
      <c r="AA17" s="18">
        <f>VLOOKUP(B17,'kỳ 3'!$B$9:$AO$81,40,0)</f>
        <v>0</v>
      </c>
      <c r="AB17" s="18">
        <f>VLOOKUP(B17,'kỳ 4'!$B$9:$AL$108,31,0)</f>
        <v>0</v>
      </c>
      <c r="AC17" s="18">
        <f>VLOOKUP(B17,'kỳ 5'!$B$9:$T$81,19,0)</f>
        <v>0</v>
      </c>
    </row>
    <row r="18" spans="1:29" s="20" customFormat="1" ht="16.5" customHeight="1">
      <c r="A18" s="71">
        <v>12</v>
      </c>
      <c r="B18" s="117" t="s">
        <v>75</v>
      </c>
      <c r="C18" s="155" t="s">
        <v>76</v>
      </c>
      <c r="D18" s="160" t="s">
        <v>73</v>
      </c>
      <c r="E18" s="123" t="s">
        <v>77</v>
      </c>
      <c r="F18" s="129" t="s">
        <v>417</v>
      </c>
      <c r="G18" s="15">
        <f>VLOOKUP(B18,'kỳ 1'!$B$9:$AL$81,32,0)</f>
        <v>177.6</v>
      </c>
      <c r="H18" s="15">
        <f>VLOOKUP(B18,'kỳ 1'!$B$9:$AL$81,34,0)</f>
        <v>71</v>
      </c>
      <c r="I18" s="15">
        <f>VLOOKUP(B18,'kỳ 2'!$B$9:$AL$81,35,0)</f>
        <v>157.19999999999999</v>
      </c>
      <c r="J18" s="15">
        <f>VLOOKUP(B18,'kỳ 2'!$B$9:$AL$81,37,0)</f>
        <v>64.099999999999994</v>
      </c>
      <c r="K18" s="15">
        <f>VLOOKUP(B18,'kỳ 3'!$B$9:$AL$81,35,0)</f>
        <v>171.7</v>
      </c>
      <c r="L18" s="15">
        <f>VLOOKUP(B18,'kỳ 3'!$B$9:$AL$81,37,0)</f>
        <v>68.400000000000006</v>
      </c>
      <c r="M18" s="15">
        <f>VLOOKUP(B18,'kỳ 4'!$B$9:$AL$108,26,0)</f>
        <v>115.4</v>
      </c>
      <c r="N18" s="15">
        <f>VLOOKUP(B18,'kỳ 4'!$B$9:$AL$108,28,0)</f>
        <v>48.2</v>
      </c>
      <c r="O18" s="15">
        <f>VLOOKUP(B18,'kỳ 5'!$B$9:$R$81,14,0)</f>
        <v>50.400000000000006</v>
      </c>
      <c r="P18" s="15">
        <f>VLOOKUP(B18,'kỳ 5'!$B$9:$R$81,16,0)</f>
        <v>21.6</v>
      </c>
      <c r="Q18" s="16">
        <f t="shared" si="4"/>
        <v>672.3</v>
      </c>
      <c r="R18" s="16">
        <f t="shared" si="1"/>
        <v>273.3</v>
      </c>
      <c r="S18" s="21">
        <f t="shared" si="2"/>
        <v>7.6397727272727272</v>
      </c>
      <c r="T18" s="21">
        <f t="shared" si="2"/>
        <v>3.1056818181818184</v>
      </c>
      <c r="U18" s="17" t="str">
        <f t="shared" si="3"/>
        <v>Khá</v>
      </c>
      <c r="V18" s="98" t="s">
        <v>424</v>
      </c>
      <c r="W18" s="57"/>
      <c r="X18" s="99"/>
      <c r="Y18" s="18">
        <f>VLOOKUP(B18,'kỳ 1'!$B$9:$AL$81,37,0)</f>
        <v>0</v>
      </c>
      <c r="Z18" s="18">
        <f>VLOOKUP(B18,'kỳ 2'!$B$9:$AO$81,40,0)</f>
        <v>0</v>
      </c>
      <c r="AA18" s="18">
        <f>VLOOKUP(B18,'kỳ 3'!$B$9:$AO$81,40,0)</f>
        <v>0</v>
      </c>
      <c r="AB18" s="18">
        <f>VLOOKUP(B18,'kỳ 4'!$B$9:$AL$108,31,0)</f>
        <v>0</v>
      </c>
      <c r="AC18" s="18">
        <f>VLOOKUP(B18,'kỳ 5'!$B$9:$T$81,19,0)</f>
        <v>0</v>
      </c>
    </row>
    <row r="19" spans="1:29" ht="16.5" customHeight="1">
      <c r="A19" s="71">
        <v>13</v>
      </c>
      <c r="B19" s="117" t="s">
        <v>79</v>
      </c>
      <c r="C19" s="155" t="s">
        <v>80</v>
      </c>
      <c r="D19" s="160" t="s">
        <v>81</v>
      </c>
      <c r="E19" s="123" t="s">
        <v>82</v>
      </c>
      <c r="F19" s="129" t="s">
        <v>273</v>
      </c>
      <c r="G19" s="15">
        <f>VLOOKUP(B19,'kỳ 1'!$B$9:$AL$81,32,0)</f>
        <v>183.29999999999998</v>
      </c>
      <c r="H19" s="15">
        <f>VLOOKUP(B19,'kỳ 1'!$B$9:$AL$81,34,0)</f>
        <v>75</v>
      </c>
      <c r="I19" s="15">
        <f>VLOOKUP(B19,'kỳ 2'!$B$9:$AL$81,35,0)</f>
        <v>162.80000000000001</v>
      </c>
      <c r="J19" s="15">
        <f>VLOOKUP(B19,'kỳ 2'!$B$9:$AL$81,37,0)</f>
        <v>67.099999999999994</v>
      </c>
      <c r="K19" s="15">
        <f>VLOOKUP(B19,'kỳ 3'!$B$9:$AL$81,35,0)</f>
        <v>168.8</v>
      </c>
      <c r="L19" s="15">
        <f>VLOOKUP(B19,'kỳ 3'!$B$9:$AL$81,37,0)</f>
        <v>66.5</v>
      </c>
      <c r="M19" s="15">
        <f>VLOOKUP(B19,'kỳ 4'!$B$9:$AL$108,26,0)</f>
        <v>109</v>
      </c>
      <c r="N19" s="15">
        <f>VLOOKUP(B19,'kỳ 4'!$B$9:$AL$108,28,0)</f>
        <v>45</v>
      </c>
      <c r="O19" s="15">
        <f>VLOOKUP(B19,'kỳ 5'!$B$9:$R$81,14,0)</f>
        <v>47.4</v>
      </c>
      <c r="P19" s="15">
        <f>VLOOKUP(B19,'kỳ 5'!$B$9:$R$81,16,0)</f>
        <v>20.6</v>
      </c>
      <c r="Q19" s="16">
        <f t="shared" si="4"/>
        <v>671.30000000000007</v>
      </c>
      <c r="R19" s="16">
        <f t="shared" si="1"/>
        <v>274.2</v>
      </c>
      <c r="S19" s="21">
        <f t="shared" si="2"/>
        <v>7.6284090909090914</v>
      </c>
      <c r="T19" s="21">
        <f t="shared" si="2"/>
        <v>3.1159090909090907</v>
      </c>
      <c r="U19" s="17" t="str">
        <f t="shared" si="3"/>
        <v>Khá</v>
      </c>
      <c r="V19" s="98" t="s">
        <v>424</v>
      </c>
      <c r="W19" s="57"/>
      <c r="X19" s="101"/>
      <c r="Y19" s="18">
        <f>VLOOKUP(B19,'kỳ 1'!$B$9:$AL$81,37,0)</f>
        <v>0</v>
      </c>
      <c r="Z19" s="18">
        <f>VLOOKUP(B19,'kỳ 2'!$B$9:$AO$81,40,0)</f>
        <v>0</v>
      </c>
      <c r="AA19" s="18">
        <f>VLOOKUP(B19,'kỳ 3'!$B$9:$AO$81,40,0)</f>
        <v>0</v>
      </c>
      <c r="AB19" s="18">
        <f>VLOOKUP(B19,'kỳ 4'!$B$9:$AL$108,31,0)</f>
        <v>0</v>
      </c>
      <c r="AC19" s="18">
        <f>VLOOKUP(B19,'kỳ 5'!$B$9:$T$81,19,0)</f>
        <v>0</v>
      </c>
    </row>
    <row r="20" spans="1:29" ht="16.5" customHeight="1">
      <c r="A20" s="71">
        <v>14</v>
      </c>
      <c r="B20" s="117" t="s">
        <v>84</v>
      </c>
      <c r="C20" s="155" t="s">
        <v>85</v>
      </c>
      <c r="D20" s="160" t="s">
        <v>86</v>
      </c>
      <c r="E20" s="123" t="s">
        <v>87</v>
      </c>
      <c r="F20" s="129" t="s">
        <v>273</v>
      </c>
      <c r="G20" s="15">
        <f>VLOOKUP(B20,'kỳ 1'!$B$9:$AL$81,32,0)</f>
        <v>178</v>
      </c>
      <c r="H20" s="15">
        <f>VLOOKUP(B20,'kỳ 1'!$B$9:$AL$81,34,0)</f>
        <v>72.400000000000006</v>
      </c>
      <c r="I20" s="15">
        <f>VLOOKUP(B20,'kỳ 2'!$B$9:$AL$81,35,0)</f>
        <v>153.80000000000001</v>
      </c>
      <c r="J20" s="15">
        <f>VLOOKUP(B20,'kỳ 2'!$B$9:$AL$81,37,0)</f>
        <v>60.5</v>
      </c>
      <c r="K20" s="15">
        <f>VLOOKUP(B20,'kỳ 3'!$B$9:$AL$81,35,0)</f>
        <v>164.29999999999998</v>
      </c>
      <c r="L20" s="15">
        <f>VLOOKUP(B20,'kỳ 3'!$B$9:$AL$81,37,0)</f>
        <v>63.5</v>
      </c>
      <c r="M20" s="15">
        <f>VLOOKUP(B20,'kỳ 4'!$B$9:$AL$108,26,0)</f>
        <v>110.2</v>
      </c>
      <c r="N20" s="15">
        <f>VLOOKUP(B20,'kỳ 4'!$B$9:$AL$108,28,0)</f>
        <v>45</v>
      </c>
      <c r="O20" s="15">
        <f>VLOOKUP(B20,'kỳ 5'!$B$9:$R$81,14,0)</f>
        <v>50.400000000000006</v>
      </c>
      <c r="P20" s="15">
        <f>VLOOKUP(B20,'kỳ 5'!$B$9:$R$81,16,0)</f>
        <v>21.6</v>
      </c>
      <c r="Q20" s="16">
        <f t="shared" si="4"/>
        <v>656.7</v>
      </c>
      <c r="R20" s="16">
        <f t="shared" si="1"/>
        <v>263</v>
      </c>
      <c r="S20" s="21">
        <f t="shared" si="2"/>
        <v>7.4625000000000004</v>
      </c>
      <c r="T20" s="21">
        <f t="shared" si="2"/>
        <v>2.9886363636363638</v>
      </c>
      <c r="U20" s="17" t="str">
        <f t="shared" si="3"/>
        <v>Khá</v>
      </c>
      <c r="V20" s="98" t="s">
        <v>424</v>
      </c>
      <c r="W20" s="57"/>
      <c r="X20" s="102"/>
      <c r="Y20" s="18">
        <f>VLOOKUP(B20,'kỳ 1'!$B$9:$AL$81,37,0)</f>
        <v>0</v>
      </c>
      <c r="Z20" s="18">
        <f>VLOOKUP(B20,'kỳ 2'!$B$9:$AO$81,40,0)</f>
        <v>0</v>
      </c>
      <c r="AA20" s="18">
        <f>VLOOKUP(B20,'kỳ 3'!$B$9:$AO$81,40,0)</f>
        <v>0</v>
      </c>
      <c r="AB20" s="18">
        <f>VLOOKUP(B20,'kỳ 4'!$B$9:$AL$108,31,0)</f>
        <v>0</v>
      </c>
      <c r="AC20" s="18">
        <f>VLOOKUP(B20,'kỳ 5'!$B$9:$T$81,19,0)</f>
        <v>0</v>
      </c>
    </row>
    <row r="21" spans="1:29" ht="16.5" customHeight="1">
      <c r="A21" s="71">
        <v>15</v>
      </c>
      <c r="B21" s="117" t="s">
        <v>89</v>
      </c>
      <c r="C21" s="155" t="s">
        <v>90</v>
      </c>
      <c r="D21" s="160" t="s">
        <v>86</v>
      </c>
      <c r="E21" s="123" t="s">
        <v>91</v>
      </c>
      <c r="F21" s="129" t="s">
        <v>273</v>
      </c>
      <c r="G21" s="15">
        <f>VLOOKUP(B21,'kỳ 1'!$B$9:$AL$81,32,0)</f>
        <v>171.20000000000002</v>
      </c>
      <c r="H21" s="15">
        <f>VLOOKUP(B21,'kỳ 1'!$B$9:$AL$81,34,0)</f>
        <v>67.5</v>
      </c>
      <c r="I21" s="15">
        <f>VLOOKUP(B21,'kỳ 2'!$B$9:$AL$81,35,0)</f>
        <v>159.80000000000001</v>
      </c>
      <c r="J21" s="15">
        <f>VLOOKUP(B21,'kỳ 2'!$B$9:$AL$81,37,0)</f>
        <v>64.400000000000006</v>
      </c>
      <c r="K21" s="15">
        <f>VLOOKUP(B21,'kỳ 3'!$B$9:$AL$81,35,0)</f>
        <v>171.3</v>
      </c>
      <c r="L21" s="15">
        <f>VLOOKUP(B21,'kỳ 3'!$B$9:$AL$81,37,0)</f>
        <v>70.599999999999994</v>
      </c>
      <c r="M21" s="15">
        <f>VLOOKUP(B21,'kỳ 4'!$B$9:$AL$108,26,0)</f>
        <v>113</v>
      </c>
      <c r="N21" s="15">
        <f>VLOOKUP(B21,'kỳ 4'!$B$9:$AL$108,28,0)</f>
        <v>46</v>
      </c>
      <c r="O21" s="15">
        <f>VLOOKUP(B21,'kỳ 5'!$B$9:$R$81,14,0)</f>
        <v>50.400000000000006</v>
      </c>
      <c r="P21" s="15">
        <f>VLOOKUP(B21,'kỳ 5'!$B$9:$R$81,16,0)</f>
        <v>21.6</v>
      </c>
      <c r="Q21" s="16">
        <f t="shared" si="4"/>
        <v>665.69999999999993</v>
      </c>
      <c r="R21" s="16">
        <f t="shared" si="1"/>
        <v>270.10000000000002</v>
      </c>
      <c r="S21" s="21">
        <f t="shared" si="2"/>
        <v>7.5647727272727261</v>
      </c>
      <c r="T21" s="21">
        <f t="shared" si="2"/>
        <v>3.0693181818181823</v>
      </c>
      <c r="U21" s="17" t="str">
        <f t="shared" si="3"/>
        <v>Khá</v>
      </c>
      <c r="V21" s="98" t="s">
        <v>424</v>
      </c>
      <c r="W21" s="57"/>
      <c r="X21" s="103"/>
      <c r="Y21" s="18">
        <f>VLOOKUP(B21,'kỳ 1'!$B$9:$AL$81,37,0)</f>
        <v>0</v>
      </c>
      <c r="Z21" s="18">
        <f>VLOOKUP(B21,'kỳ 2'!$B$9:$AO$81,40,0)</f>
        <v>0</v>
      </c>
      <c r="AA21" s="18">
        <f>VLOOKUP(B21,'kỳ 3'!$B$9:$AO$81,40,0)</f>
        <v>0</v>
      </c>
      <c r="AB21" s="18">
        <f>VLOOKUP(B21,'kỳ 4'!$B$9:$AL$108,31,0)</f>
        <v>0</v>
      </c>
      <c r="AC21" s="18">
        <f>VLOOKUP(B21,'kỳ 5'!$B$9:$T$81,19,0)</f>
        <v>0</v>
      </c>
    </row>
    <row r="22" spans="1:29" ht="16.5" customHeight="1">
      <c r="A22" s="71">
        <v>16</v>
      </c>
      <c r="B22" s="117" t="s">
        <v>93</v>
      </c>
      <c r="C22" s="155" t="s">
        <v>94</v>
      </c>
      <c r="D22" s="160" t="s">
        <v>86</v>
      </c>
      <c r="E22" s="123" t="s">
        <v>95</v>
      </c>
      <c r="F22" s="129" t="s">
        <v>273</v>
      </c>
      <c r="G22" s="15">
        <f>VLOOKUP(B22,'kỳ 1'!$B$9:$AL$81,32,0)</f>
        <v>167.2</v>
      </c>
      <c r="H22" s="15">
        <f>VLOOKUP(B22,'kỳ 1'!$B$9:$AL$81,34,0)</f>
        <v>64.900000000000006</v>
      </c>
      <c r="I22" s="15">
        <f>VLOOKUP(B22,'kỳ 2'!$B$9:$AL$81,35,0)</f>
        <v>151.60000000000002</v>
      </c>
      <c r="J22" s="15">
        <f>VLOOKUP(B22,'kỳ 2'!$B$9:$AL$81,37,0)</f>
        <v>60.1</v>
      </c>
      <c r="K22" s="15">
        <f>VLOOKUP(B22,'kỳ 3'!$B$9:$AL$81,35,0)</f>
        <v>162.19999999999999</v>
      </c>
      <c r="L22" s="15">
        <f>VLOOKUP(B22,'kỳ 3'!$B$9:$AL$81,37,0)</f>
        <v>65.099999999999994</v>
      </c>
      <c r="M22" s="15">
        <f>VLOOKUP(B22,'kỳ 4'!$B$9:$AL$108,26,0)</f>
        <v>107.4</v>
      </c>
      <c r="N22" s="15">
        <f>VLOOKUP(B22,'kỳ 4'!$B$9:$AL$108,28,0)</f>
        <v>45</v>
      </c>
      <c r="O22" s="15">
        <f>VLOOKUP(B22,'kỳ 5'!$B$9:$R$81,14,0)</f>
        <v>48.599999999999994</v>
      </c>
      <c r="P22" s="15">
        <f>VLOOKUP(B22,'kỳ 5'!$B$9:$R$81,16,0)</f>
        <v>20.6</v>
      </c>
      <c r="Q22" s="16">
        <f t="shared" si="4"/>
        <v>637</v>
      </c>
      <c r="R22" s="16">
        <f t="shared" si="1"/>
        <v>255.7</v>
      </c>
      <c r="S22" s="21">
        <f t="shared" si="2"/>
        <v>7.2386363636363633</v>
      </c>
      <c r="T22" s="21">
        <f t="shared" si="2"/>
        <v>2.9056818181818183</v>
      </c>
      <c r="U22" s="17"/>
      <c r="V22" s="57"/>
      <c r="W22" s="107" t="s">
        <v>423</v>
      </c>
      <c r="X22" s="96"/>
      <c r="Y22" s="18">
        <f>VLOOKUP(B22,'kỳ 1'!$B$9:$AL$81,37,0)</f>
        <v>0</v>
      </c>
      <c r="Z22" s="18" t="str">
        <f>VLOOKUP(B22,'kỳ 2'!$B$9:$AO$81,40,0)</f>
        <v>Nợ HP</v>
      </c>
      <c r="AA22" s="18">
        <f>VLOOKUP(B22,'kỳ 3'!$B$9:$AO$81,40,0)</f>
        <v>0</v>
      </c>
      <c r="AB22" s="18">
        <f>VLOOKUP(B22,'kỳ 4'!$B$9:$AL$108,31,0)</f>
        <v>0</v>
      </c>
      <c r="AC22" s="18">
        <f>VLOOKUP(B22,'kỳ 5'!$B$9:$T$81,19,0)</f>
        <v>0</v>
      </c>
    </row>
    <row r="23" spans="1:29" ht="16.5" customHeight="1">
      <c r="A23" s="71">
        <v>17</v>
      </c>
      <c r="B23" s="117" t="s">
        <v>97</v>
      </c>
      <c r="C23" s="155" t="s">
        <v>98</v>
      </c>
      <c r="D23" s="160" t="s">
        <v>99</v>
      </c>
      <c r="E23" s="123" t="s">
        <v>100</v>
      </c>
      <c r="F23" s="129" t="s">
        <v>273</v>
      </c>
      <c r="G23" s="15">
        <f>VLOOKUP(B23,'kỳ 1'!$B$9:$AL$81,32,0)</f>
        <v>181.2</v>
      </c>
      <c r="H23" s="15">
        <f>VLOOKUP(B23,'kỳ 1'!$B$9:$AL$81,34,0)</f>
        <v>74.400000000000006</v>
      </c>
      <c r="I23" s="15">
        <f>VLOOKUP(B23,'kỳ 2'!$B$9:$AL$81,35,0)</f>
        <v>161.19999999999999</v>
      </c>
      <c r="J23" s="15">
        <f>VLOOKUP(B23,'kỳ 2'!$B$9:$AL$81,37,0)</f>
        <v>66.5</v>
      </c>
      <c r="K23" s="15">
        <f>VLOOKUP(B23,'kỳ 3'!$B$9:$AL$81,35,0)</f>
        <v>168.20000000000002</v>
      </c>
      <c r="L23" s="15">
        <f>VLOOKUP(B23,'kỳ 3'!$B$9:$AL$81,37,0)</f>
        <v>70.099999999999994</v>
      </c>
      <c r="M23" s="15">
        <f>VLOOKUP(B23,'kỳ 4'!$B$9:$AL$108,26,0)</f>
        <v>111.2</v>
      </c>
      <c r="N23" s="15">
        <f>VLOOKUP(B23,'kỳ 4'!$B$9:$AL$108,28,0)</f>
        <v>45.6</v>
      </c>
      <c r="O23" s="15">
        <f>VLOOKUP(B23,'kỳ 5'!$B$9:$R$81,14,0)</f>
        <v>50</v>
      </c>
      <c r="P23" s="15">
        <f>VLOOKUP(B23,'kỳ 5'!$B$9:$R$81,16,0)</f>
        <v>20.6</v>
      </c>
      <c r="Q23" s="16">
        <f t="shared" si="4"/>
        <v>671.80000000000007</v>
      </c>
      <c r="R23" s="16">
        <f t="shared" si="1"/>
        <v>277.20000000000005</v>
      </c>
      <c r="S23" s="21">
        <f t="shared" si="2"/>
        <v>7.6340909090909097</v>
      </c>
      <c r="T23" s="21">
        <f t="shared" si="2"/>
        <v>3.1500000000000004</v>
      </c>
      <c r="U23" s="17" t="str">
        <f t="shared" si="3"/>
        <v>Khá</v>
      </c>
      <c r="V23" s="98" t="s">
        <v>424</v>
      </c>
      <c r="W23" s="57"/>
      <c r="X23" s="103"/>
      <c r="Y23" s="18">
        <f>VLOOKUP(B23,'kỳ 1'!$B$9:$AL$81,37,0)</f>
        <v>0</v>
      </c>
      <c r="Z23" s="18">
        <f>VLOOKUP(B23,'kỳ 2'!$B$9:$AO$81,40,0)</f>
        <v>0</v>
      </c>
      <c r="AA23" s="18">
        <f>VLOOKUP(B23,'kỳ 3'!$B$9:$AO$81,40,0)</f>
        <v>0</v>
      </c>
      <c r="AB23" s="18">
        <f>VLOOKUP(B23,'kỳ 4'!$B$9:$AL$108,31,0)</f>
        <v>0</v>
      </c>
      <c r="AC23" s="18">
        <f>VLOOKUP(B23,'kỳ 5'!$B$9:$T$81,19,0)</f>
        <v>0</v>
      </c>
    </row>
    <row r="24" spans="1:29" s="20" customFormat="1" ht="16.5" customHeight="1">
      <c r="A24" s="71">
        <v>18</v>
      </c>
      <c r="B24" s="117" t="s">
        <v>102</v>
      </c>
      <c r="C24" s="155" t="s">
        <v>103</v>
      </c>
      <c r="D24" s="160" t="s">
        <v>104</v>
      </c>
      <c r="E24" s="123" t="s">
        <v>105</v>
      </c>
      <c r="F24" s="129" t="s">
        <v>417</v>
      </c>
      <c r="G24" s="15">
        <f>VLOOKUP(B24,'kỳ 1'!$B$9:$AL$81,32,0)</f>
        <v>179.3</v>
      </c>
      <c r="H24" s="15">
        <f>VLOOKUP(B24,'kỳ 1'!$B$9:$AL$81,34,0)</f>
        <v>72</v>
      </c>
      <c r="I24" s="15">
        <f>VLOOKUP(B24,'kỳ 2'!$B$9:$AL$81,35,0)</f>
        <v>158.40000000000003</v>
      </c>
      <c r="J24" s="15">
        <f>VLOOKUP(B24,'kỳ 2'!$B$9:$AL$81,37,0)</f>
        <v>64.5</v>
      </c>
      <c r="K24" s="15">
        <f>VLOOKUP(B24,'kỳ 3'!$B$9:$AL$81,35,0)</f>
        <v>177.60000000000002</v>
      </c>
      <c r="L24" s="15">
        <f>VLOOKUP(B24,'kỳ 3'!$B$9:$AL$81,37,0)</f>
        <v>73</v>
      </c>
      <c r="M24" s="15">
        <f>VLOOKUP(B24,'kỳ 4'!$B$9:$AL$108,26,0)</f>
        <v>111</v>
      </c>
      <c r="N24" s="15">
        <f>VLOOKUP(B24,'kỳ 4'!$B$9:$AL$108,28,0)</f>
        <v>46.6</v>
      </c>
      <c r="O24" s="15">
        <f>VLOOKUP(B24,'kỳ 5'!$B$9:$R$81,14,0)</f>
        <v>51.999999999999993</v>
      </c>
      <c r="P24" s="15">
        <f>VLOOKUP(B24,'kỳ 5'!$B$9:$R$81,16,0)</f>
        <v>22.2</v>
      </c>
      <c r="Q24" s="16">
        <f t="shared" si="4"/>
        <v>678.30000000000007</v>
      </c>
      <c r="R24" s="16">
        <f t="shared" si="1"/>
        <v>278.3</v>
      </c>
      <c r="S24" s="21">
        <f t="shared" si="2"/>
        <v>7.7079545454545464</v>
      </c>
      <c r="T24" s="21">
        <f t="shared" si="2"/>
        <v>3.1625000000000001</v>
      </c>
      <c r="U24" s="17" t="str">
        <f t="shared" si="3"/>
        <v>Khá</v>
      </c>
      <c r="V24" s="98" t="s">
        <v>424</v>
      </c>
      <c r="W24" s="57"/>
      <c r="X24" s="99"/>
      <c r="Y24" s="18">
        <f>VLOOKUP(B24,'kỳ 1'!$B$9:$AL$81,37,0)</f>
        <v>0</v>
      </c>
      <c r="Z24" s="18">
        <f>VLOOKUP(B24,'kỳ 2'!$B$9:$AO$81,40,0)</f>
        <v>0</v>
      </c>
      <c r="AA24" s="18">
        <f>VLOOKUP(B24,'kỳ 3'!$B$9:$AO$81,40,0)</f>
        <v>0</v>
      </c>
      <c r="AB24" s="18">
        <f>VLOOKUP(B24,'kỳ 4'!$B$9:$AL$108,31,0)</f>
        <v>0</v>
      </c>
      <c r="AC24" s="18">
        <f>VLOOKUP(B24,'kỳ 5'!$B$9:$T$81,19,0)</f>
        <v>0</v>
      </c>
    </row>
    <row r="25" spans="1:29" s="20" customFormat="1" ht="16.5" customHeight="1">
      <c r="A25" s="71">
        <v>19</v>
      </c>
      <c r="B25" s="117" t="s">
        <v>107</v>
      </c>
      <c r="C25" s="155" t="s">
        <v>108</v>
      </c>
      <c r="D25" s="160" t="s">
        <v>109</v>
      </c>
      <c r="E25" s="123" t="s">
        <v>110</v>
      </c>
      <c r="F25" s="129" t="s">
        <v>273</v>
      </c>
      <c r="G25" s="15">
        <f>VLOOKUP(B25,'kỳ 1'!$B$9:$AL$81,32,0)</f>
        <v>173.10000000000002</v>
      </c>
      <c r="H25" s="15">
        <f>VLOOKUP(B25,'kỳ 1'!$B$9:$AL$81,34,0)</f>
        <v>69</v>
      </c>
      <c r="I25" s="15">
        <f>VLOOKUP(B25,'kỳ 2'!$B$9:$AL$81,35,0)</f>
        <v>140.20000000000002</v>
      </c>
      <c r="J25" s="15">
        <f>VLOOKUP(B25,'kỳ 2'!$B$9:$AL$81,37,0)</f>
        <v>53.6</v>
      </c>
      <c r="K25" s="15">
        <f>VLOOKUP(B25,'kỳ 3'!$B$9:$AL$81,35,0)</f>
        <v>166.60000000000002</v>
      </c>
      <c r="L25" s="15">
        <f>VLOOKUP(B25,'kỳ 3'!$B$9:$AL$81,37,0)</f>
        <v>66.5</v>
      </c>
      <c r="M25" s="15">
        <f>VLOOKUP(B25,'kỳ 4'!$B$9:$AL$108,26,0)</f>
        <v>109.19999999999999</v>
      </c>
      <c r="N25" s="15">
        <f>VLOOKUP(B25,'kỳ 4'!$B$9:$AL$108,28,0)</f>
        <v>45</v>
      </c>
      <c r="O25" s="15">
        <f>VLOOKUP(B25,'kỳ 5'!$B$9:$R$81,14,0)</f>
        <v>49</v>
      </c>
      <c r="P25" s="15">
        <f>VLOOKUP(B25,'kỳ 5'!$B$9:$R$81,16,0)</f>
        <v>21</v>
      </c>
      <c r="Q25" s="16">
        <f t="shared" si="4"/>
        <v>638.10000000000014</v>
      </c>
      <c r="R25" s="16">
        <f t="shared" si="1"/>
        <v>255.1</v>
      </c>
      <c r="S25" s="21">
        <f t="shared" si="2"/>
        <v>7.2511363636363653</v>
      </c>
      <c r="T25" s="21">
        <f t="shared" si="2"/>
        <v>2.8988636363636364</v>
      </c>
      <c r="U25" s="17" t="str">
        <f t="shared" si="3"/>
        <v>Khá</v>
      </c>
      <c r="V25" s="98" t="s">
        <v>424</v>
      </c>
      <c r="W25" s="57"/>
      <c r="X25" s="99"/>
      <c r="Y25" s="18">
        <f>VLOOKUP(B25,'kỳ 1'!$B$9:$AL$81,37,0)</f>
        <v>0</v>
      </c>
      <c r="Z25" s="18">
        <f>VLOOKUP(B25,'kỳ 2'!$B$9:$AO$81,40,0)</f>
        <v>0</v>
      </c>
      <c r="AA25" s="18">
        <f>VLOOKUP(B25,'kỳ 3'!$B$9:$AO$81,40,0)</f>
        <v>0</v>
      </c>
      <c r="AB25" s="18">
        <f>VLOOKUP(B25,'kỳ 4'!$B$9:$AL$108,31,0)</f>
        <v>0</v>
      </c>
      <c r="AC25" s="18">
        <f>VLOOKUP(B25,'kỳ 5'!$B$9:$T$81,19,0)</f>
        <v>0</v>
      </c>
    </row>
    <row r="26" spans="1:29" s="20" customFormat="1" ht="16.5" customHeight="1">
      <c r="A26" s="71">
        <v>20</v>
      </c>
      <c r="B26" s="117" t="s">
        <v>112</v>
      </c>
      <c r="C26" s="155" t="s">
        <v>113</v>
      </c>
      <c r="D26" s="160" t="s">
        <v>114</v>
      </c>
      <c r="E26" s="123" t="s">
        <v>115</v>
      </c>
      <c r="F26" s="129" t="s">
        <v>273</v>
      </c>
      <c r="G26" s="15">
        <f>VLOOKUP(B26,'kỳ 1'!$B$9:$AL$81,32,0)</f>
        <v>185.29999999999998</v>
      </c>
      <c r="H26" s="15">
        <f>VLOOKUP(B26,'kỳ 1'!$B$9:$AL$81,34,0)</f>
        <v>77</v>
      </c>
      <c r="I26" s="15">
        <f>VLOOKUP(B26,'kỳ 2'!$B$9:$AL$81,35,0)</f>
        <v>164.2</v>
      </c>
      <c r="J26" s="15">
        <f>VLOOKUP(B26,'kỳ 2'!$B$9:$AL$81,37,0)</f>
        <v>68.7</v>
      </c>
      <c r="K26" s="15">
        <f>VLOOKUP(B26,'kỳ 3'!$B$9:$AL$81,35,0)</f>
        <v>177.7</v>
      </c>
      <c r="L26" s="15">
        <f>VLOOKUP(B26,'kỳ 3'!$B$9:$AL$81,37,0)</f>
        <v>72.400000000000006</v>
      </c>
      <c r="M26" s="15">
        <f>VLOOKUP(B26,'kỳ 4'!$B$9:$AL$108,26,0)</f>
        <v>118.80000000000001</v>
      </c>
      <c r="N26" s="15">
        <f>VLOOKUP(B26,'kỳ 4'!$B$9:$AL$108,28,0)</f>
        <v>50.800000000000004</v>
      </c>
      <c r="O26" s="15">
        <f>VLOOKUP(B26,'kỳ 5'!$B$9:$R$81,14,0)</f>
        <v>50.8</v>
      </c>
      <c r="P26" s="15">
        <f>VLOOKUP(B26,'kỳ 5'!$B$9:$R$81,16,0)</f>
        <v>21.6</v>
      </c>
      <c r="Q26" s="16">
        <f t="shared" si="4"/>
        <v>696.8</v>
      </c>
      <c r="R26" s="16">
        <f t="shared" si="1"/>
        <v>290.5</v>
      </c>
      <c r="S26" s="21">
        <f t="shared" si="2"/>
        <v>7.918181818181818</v>
      </c>
      <c r="T26" s="21">
        <f t="shared" si="2"/>
        <v>3.3011363636363638</v>
      </c>
      <c r="U26" s="17" t="str">
        <f t="shared" si="3"/>
        <v>Giỏi</v>
      </c>
      <c r="V26" s="98" t="s">
        <v>424</v>
      </c>
      <c r="W26" s="57"/>
      <c r="X26" s="100"/>
      <c r="Y26" s="18">
        <f>VLOOKUP(B26,'kỳ 1'!$B$9:$AL$81,37,0)</f>
        <v>0</v>
      </c>
      <c r="Z26" s="18">
        <f>VLOOKUP(B26,'kỳ 2'!$B$9:$AO$81,40,0)</f>
        <v>0</v>
      </c>
      <c r="AA26" s="18">
        <f>VLOOKUP(B26,'kỳ 3'!$B$9:$AO$81,40,0)</f>
        <v>0</v>
      </c>
      <c r="AB26" s="18">
        <f>VLOOKUP(B26,'kỳ 4'!$B$9:$AL$108,31,0)</f>
        <v>0</v>
      </c>
      <c r="AC26" s="18">
        <f>VLOOKUP(B26,'kỳ 5'!$B$9:$T$81,19,0)</f>
        <v>0</v>
      </c>
    </row>
    <row r="27" spans="1:29" s="20" customFormat="1" ht="16.5" customHeight="1">
      <c r="A27" s="71">
        <v>21</v>
      </c>
      <c r="B27" s="117" t="s">
        <v>117</v>
      </c>
      <c r="C27" s="155" t="s">
        <v>118</v>
      </c>
      <c r="D27" s="160" t="s">
        <v>119</v>
      </c>
      <c r="E27" s="123" t="s">
        <v>120</v>
      </c>
      <c r="F27" s="129" t="s">
        <v>417</v>
      </c>
      <c r="G27" s="15">
        <f>VLOOKUP(B27,'kỳ 1'!$B$9:$AL$81,32,0)</f>
        <v>174.20000000000002</v>
      </c>
      <c r="H27" s="15">
        <f>VLOOKUP(B27,'kỳ 1'!$B$9:$AL$81,34,0)</f>
        <v>69</v>
      </c>
      <c r="I27" s="15">
        <f>VLOOKUP(B27,'kỳ 2'!$B$9:$AL$81,35,0)</f>
        <v>155</v>
      </c>
      <c r="J27" s="15">
        <f>VLOOKUP(B27,'kỳ 2'!$B$9:$AL$81,37,0)</f>
        <v>61.5</v>
      </c>
      <c r="K27" s="15">
        <f>VLOOKUP(B27,'kỳ 3'!$B$9:$AL$81,35,0)</f>
        <v>157.30000000000001</v>
      </c>
      <c r="L27" s="15">
        <f>VLOOKUP(B27,'kỳ 3'!$B$9:$AL$81,37,0)</f>
        <v>60.4</v>
      </c>
      <c r="M27" s="15">
        <f>VLOOKUP(B27,'kỳ 4'!$B$9:$AL$108,26,0)</f>
        <v>110.4</v>
      </c>
      <c r="N27" s="15">
        <f>VLOOKUP(B27,'kỳ 4'!$B$9:$AL$108,28,0)</f>
        <v>45</v>
      </c>
      <c r="O27" s="15">
        <f>VLOOKUP(B27,'kỳ 5'!$B$9:$R$81,14,0)</f>
        <v>50</v>
      </c>
      <c r="P27" s="15">
        <f>VLOOKUP(B27,'kỳ 5'!$B$9:$R$81,16,0)</f>
        <v>21</v>
      </c>
      <c r="Q27" s="16">
        <f t="shared" si="4"/>
        <v>646.90000000000009</v>
      </c>
      <c r="R27" s="16">
        <f t="shared" si="1"/>
        <v>256.89999999999998</v>
      </c>
      <c r="S27" s="21">
        <f t="shared" si="2"/>
        <v>7.3511363636363649</v>
      </c>
      <c r="T27" s="21">
        <f t="shared" si="2"/>
        <v>2.9193181818181815</v>
      </c>
      <c r="U27" s="17" t="str">
        <f t="shared" si="3"/>
        <v>Khá</v>
      </c>
      <c r="V27" s="98" t="s">
        <v>424</v>
      </c>
      <c r="W27" s="57"/>
      <c r="X27" s="100"/>
      <c r="Y27" s="18">
        <f>VLOOKUP(B27,'kỳ 1'!$B$9:$AL$81,37,0)</f>
        <v>0</v>
      </c>
      <c r="Z27" s="18">
        <f>VLOOKUP(B27,'kỳ 2'!$B$9:$AO$81,40,0)</f>
        <v>0</v>
      </c>
      <c r="AA27" s="18">
        <f>VLOOKUP(B27,'kỳ 3'!$B$9:$AO$81,40,0)</f>
        <v>0</v>
      </c>
      <c r="AB27" s="18">
        <f>VLOOKUP(B27,'kỳ 4'!$B$9:$AL$108,31,0)</f>
        <v>0</v>
      </c>
      <c r="AC27" s="18">
        <f>VLOOKUP(B27,'kỳ 5'!$B$9:$T$81,19,0)</f>
        <v>0</v>
      </c>
    </row>
    <row r="28" spans="1:29" ht="16.5" customHeight="1">
      <c r="A28" s="71">
        <v>22</v>
      </c>
      <c r="B28" s="117" t="s">
        <v>122</v>
      </c>
      <c r="C28" s="155" t="s">
        <v>123</v>
      </c>
      <c r="D28" s="160" t="s">
        <v>119</v>
      </c>
      <c r="E28" s="123" t="s">
        <v>124</v>
      </c>
      <c r="F28" s="129" t="s">
        <v>417</v>
      </c>
      <c r="G28" s="15">
        <f>VLOOKUP(B28,'kỳ 1'!$B$9:$AL$81,32,0)</f>
        <v>175.10000000000002</v>
      </c>
      <c r="H28" s="15">
        <f>VLOOKUP(B28,'kỳ 1'!$B$9:$AL$81,34,0)</f>
        <v>70.400000000000006</v>
      </c>
      <c r="I28" s="15">
        <f>VLOOKUP(B28,'kỳ 2'!$B$9:$AL$81,35,0)</f>
        <v>165.40000000000003</v>
      </c>
      <c r="J28" s="15">
        <f>VLOOKUP(B28,'kỳ 2'!$B$9:$AL$81,37,0)</f>
        <v>68.099999999999994</v>
      </c>
      <c r="K28" s="15">
        <f>VLOOKUP(B28,'kỳ 3'!$B$9:$AL$81,35,0)</f>
        <v>168.2</v>
      </c>
      <c r="L28" s="15">
        <f>VLOOKUP(B28,'kỳ 3'!$B$9:$AL$81,37,0)</f>
        <v>67.5</v>
      </c>
      <c r="M28" s="15">
        <f>VLOOKUP(B28,'kỳ 4'!$B$9:$AL$108,26,0)</f>
        <v>107.4</v>
      </c>
      <c r="N28" s="15">
        <f>VLOOKUP(B28,'kỳ 4'!$B$9:$AL$108,28,0)</f>
        <v>45</v>
      </c>
      <c r="O28" s="15">
        <f>VLOOKUP(B28,'kỳ 5'!$B$9:$R$81,14,0)</f>
        <v>47.4</v>
      </c>
      <c r="P28" s="15">
        <f>VLOOKUP(B28,'kỳ 5'!$B$9:$R$81,16,0)</f>
        <v>19.600000000000001</v>
      </c>
      <c r="Q28" s="16">
        <f t="shared" si="4"/>
        <v>663.5</v>
      </c>
      <c r="R28" s="16">
        <f t="shared" si="1"/>
        <v>270.60000000000002</v>
      </c>
      <c r="S28" s="21">
        <f t="shared" si="2"/>
        <v>7.5397727272727275</v>
      </c>
      <c r="T28" s="21">
        <f t="shared" si="2"/>
        <v>3.0750000000000002</v>
      </c>
      <c r="U28" s="17" t="str">
        <f t="shared" si="3"/>
        <v>Khá</v>
      </c>
      <c r="V28" s="98" t="s">
        <v>424</v>
      </c>
      <c r="W28" s="57"/>
      <c r="X28" s="103"/>
      <c r="Y28" s="18">
        <f>VLOOKUP(B28,'kỳ 1'!$B$9:$AL$81,37,0)</f>
        <v>0</v>
      </c>
      <c r="Z28" s="18">
        <f>VLOOKUP(B28,'kỳ 2'!$B$9:$AO$81,40,0)</f>
        <v>0</v>
      </c>
      <c r="AA28" s="18">
        <f>VLOOKUP(B28,'kỳ 3'!$B$9:$AO$81,40,0)</f>
        <v>0</v>
      </c>
      <c r="AB28" s="18">
        <f>VLOOKUP(B28,'kỳ 4'!$B$9:$AL$108,31,0)</f>
        <v>0</v>
      </c>
      <c r="AC28" s="18">
        <f>VLOOKUP(B28,'kỳ 5'!$B$9:$T$81,19,0)</f>
        <v>0</v>
      </c>
    </row>
    <row r="29" spans="1:29" s="20" customFormat="1" ht="16.5" customHeight="1">
      <c r="A29" s="71">
        <v>23</v>
      </c>
      <c r="B29" s="117" t="s">
        <v>126</v>
      </c>
      <c r="C29" s="155" t="s">
        <v>127</v>
      </c>
      <c r="D29" s="160" t="s">
        <v>119</v>
      </c>
      <c r="E29" s="123" t="s">
        <v>128</v>
      </c>
      <c r="F29" s="129" t="s">
        <v>417</v>
      </c>
      <c r="G29" s="15">
        <f>VLOOKUP(B29,'kỳ 1'!$B$9:$AL$81,32,0)</f>
        <v>164.5</v>
      </c>
      <c r="H29" s="15">
        <f>VLOOKUP(B29,'kỳ 1'!$B$9:$AL$81,34,0)</f>
        <v>61</v>
      </c>
      <c r="I29" s="15">
        <f>VLOOKUP(B29,'kỳ 2'!$B$9:$AL$81,35,0)</f>
        <v>154</v>
      </c>
      <c r="J29" s="15">
        <f>VLOOKUP(B29,'kỳ 2'!$B$9:$AL$81,37,0)</f>
        <v>60</v>
      </c>
      <c r="K29" s="15">
        <f>VLOOKUP(B29,'kỳ 3'!$B$9:$AL$81,35,0)</f>
        <v>156.90000000000003</v>
      </c>
      <c r="L29" s="15">
        <f>VLOOKUP(B29,'kỳ 3'!$B$9:$AL$81,37,0)</f>
        <v>60</v>
      </c>
      <c r="M29" s="15">
        <f>VLOOKUP(B29,'kỳ 4'!$B$9:$AL$108,26,0)</f>
        <v>111.39999999999999</v>
      </c>
      <c r="N29" s="15">
        <f>VLOOKUP(B29,'kỳ 4'!$B$9:$AL$108,28,0)</f>
        <v>46.6</v>
      </c>
      <c r="O29" s="15">
        <f>VLOOKUP(B29,'kỳ 5'!$B$9:$R$81,14,0)</f>
        <v>47</v>
      </c>
      <c r="P29" s="15">
        <f>VLOOKUP(B29,'kỳ 5'!$B$9:$R$81,16,0)</f>
        <v>20</v>
      </c>
      <c r="Q29" s="16">
        <f t="shared" si="4"/>
        <v>633.80000000000007</v>
      </c>
      <c r="R29" s="16">
        <f t="shared" si="1"/>
        <v>247.6</v>
      </c>
      <c r="S29" s="21">
        <f t="shared" si="2"/>
        <v>7.202272727272728</v>
      </c>
      <c r="T29" s="21">
        <f t="shared" si="2"/>
        <v>2.8136363636363635</v>
      </c>
      <c r="U29" s="17"/>
      <c r="V29" s="57"/>
      <c r="W29" s="107" t="s">
        <v>423</v>
      </c>
      <c r="X29" s="96"/>
      <c r="Y29" s="18" t="str">
        <f>VLOOKUP(B29,'kỳ 1'!$B$9:$AL$81,37,0)</f>
        <v>Nợ HP</v>
      </c>
      <c r="Z29" s="18">
        <f>VLOOKUP(B29,'kỳ 2'!$B$9:$AO$81,40,0)</f>
        <v>0</v>
      </c>
      <c r="AA29" s="18">
        <f>VLOOKUP(B29,'kỳ 3'!$B$9:$AO$81,40,0)</f>
        <v>0</v>
      </c>
      <c r="AB29" s="18">
        <f>VLOOKUP(B29,'kỳ 4'!$B$9:$AL$108,31,0)</f>
        <v>0</v>
      </c>
      <c r="AC29" s="18">
        <f>VLOOKUP(B29,'kỳ 5'!$B$9:$T$81,19,0)</f>
        <v>0</v>
      </c>
    </row>
    <row r="30" spans="1:29" s="20" customFormat="1" ht="16.5" customHeight="1">
      <c r="A30" s="71">
        <v>24</v>
      </c>
      <c r="B30" s="117" t="s">
        <v>132</v>
      </c>
      <c r="C30" s="155" t="s">
        <v>133</v>
      </c>
      <c r="D30" s="160" t="s">
        <v>130</v>
      </c>
      <c r="E30" s="123" t="s">
        <v>134</v>
      </c>
      <c r="F30" s="129" t="s">
        <v>273</v>
      </c>
      <c r="G30" s="15">
        <f>VLOOKUP(B30,'kỳ 1'!$B$9:$AL$81,32,0)</f>
        <v>174.60000000000002</v>
      </c>
      <c r="H30" s="15">
        <f>VLOOKUP(B30,'kỳ 1'!$B$9:$AL$81,34,0)</f>
        <v>71</v>
      </c>
      <c r="I30" s="15">
        <f>VLOOKUP(B30,'kỳ 2'!$B$9:$AL$81,35,0)</f>
        <v>154.60000000000002</v>
      </c>
      <c r="J30" s="15">
        <f>VLOOKUP(B30,'kỳ 2'!$B$9:$AL$81,37,0)</f>
        <v>62.5</v>
      </c>
      <c r="K30" s="15">
        <f>VLOOKUP(B30,'kỳ 3'!$B$9:$AL$81,35,0)</f>
        <v>170.70000000000002</v>
      </c>
      <c r="L30" s="15">
        <f>VLOOKUP(B30,'kỳ 3'!$B$9:$AL$81,37,0)</f>
        <v>71</v>
      </c>
      <c r="M30" s="15">
        <f>VLOOKUP(B30,'kỳ 4'!$B$9:$AL$108,26,0)</f>
        <v>109.39999999999999</v>
      </c>
      <c r="N30" s="15">
        <f>VLOOKUP(B30,'kỳ 4'!$B$9:$AL$108,28,0)</f>
        <v>45</v>
      </c>
      <c r="O30" s="15">
        <f>VLOOKUP(B30,'kỳ 5'!$B$9:$R$81,14,0)</f>
        <v>48.2</v>
      </c>
      <c r="P30" s="15">
        <f>VLOOKUP(B30,'kỳ 5'!$B$9:$R$81,16,0)</f>
        <v>20.6</v>
      </c>
      <c r="Q30" s="16">
        <f t="shared" si="4"/>
        <v>657.50000000000011</v>
      </c>
      <c r="R30" s="16">
        <f t="shared" si="1"/>
        <v>270.10000000000002</v>
      </c>
      <c r="S30" s="21">
        <f t="shared" si="2"/>
        <v>7.4715909090909101</v>
      </c>
      <c r="T30" s="21">
        <f t="shared" si="2"/>
        <v>3.0693181818181823</v>
      </c>
      <c r="U30" s="17" t="str">
        <f t="shared" si="3"/>
        <v>Khá</v>
      </c>
      <c r="V30" s="98" t="s">
        <v>424</v>
      </c>
      <c r="W30" s="57"/>
      <c r="X30" s="100"/>
      <c r="Y30" s="18">
        <f>VLOOKUP(B30,'kỳ 1'!$B$9:$AL$81,37,0)</f>
        <v>0</v>
      </c>
      <c r="Z30" s="18">
        <f>VLOOKUP(B30,'kỳ 2'!$B$9:$AO$81,40,0)</f>
        <v>0</v>
      </c>
      <c r="AA30" s="18">
        <f>VLOOKUP(B30,'kỳ 3'!$B$9:$AO$81,40,0)</f>
        <v>0</v>
      </c>
      <c r="AB30" s="18">
        <f>VLOOKUP(B30,'kỳ 4'!$B$9:$AL$108,31,0)</f>
        <v>0</v>
      </c>
      <c r="AC30" s="18">
        <f>VLOOKUP(B30,'kỳ 5'!$B$9:$T$81,19,0)</f>
        <v>0</v>
      </c>
    </row>
    <row r="31" spans="1:29" s="92" customFormat="1" ht="16.5" customHeight="1">
      <c r="A31" s="87">
        <v>25</v>
      </c>
      <c r="B31" s="118" t="s">
        <v>136</v>
      </c>
      <c r="C31" s="156" t="s">
        <v>137</v>
      </c>
      <c r="D31" s="161" t="s">
        <v>138</v>
      </c>
      <c r="E31" s="124" t="s">
        <v>139</v>
      </c>
      <c r="F31" s="130" t="s">
        <v>273</v>
      </c>
      <c r="G31" s="52">
        <f>VLOOKUP(B31,'kỳ 1'!$B$9:$AL$81,32,0)</f>
        <v>155.30000000000001</v>
      </c>
      <c r="H31" s="52">
        <f>VLOOKUP(B31,'kỳ 1'!$B$9:$AL$81,34,0)</f>
        <v>58</v>
      </c>
      <c r="I31" s="52">
        <f>VLOOKUP(B31,'kỳ 2'!$B$9:$AL$81,35,0)</f>
        <v>27.200000000000003</v>
      </c>
      <c r="J31" s="52">
        <f>VLOOKUP(B31,'kỳ 2'!$B$9:$AL$81,37,0)</f>
        <v>0</v>
      </c>
      <c r="K31" s="52">
        <f>VLOOKUP(B31,'kỳ 3'!$B$9:$AL$81,35,0)</f>
        <v>0</v>
      </c>
      <c r="L31" s="52">
        <f>VLOOKUP(B31,'kỳ 3'!$B$9:$AL$81,37,0)</f>
        <v>0</v>
      </c>
      <c r="M31" s="52">
        <f>VLOOKUP(B31,'kỳ 4'!$B$9:$AL$108,26,0)</f>
        <v>0</v>
      </c>
      <c r="N31" s="52">
        <f>VLOOKUP(B31,'kỳ 4'!$B$9:$AL$108,28,0)</f>
        <v>0</v>
      </c>
      <c r="O31" s="52">
        <f>VLOOKUP(B31,'kỳ 5'!$B$9:$R$81,14,0)</f>
        <v>0</v>
      </c>
      <c r="P31" s="52">
        <f>VLOOKUP(B31,'kỳ 5'!$B$9:$R$81,16,0)</f>
        <v>0</v>
      </c>
      <c r="Q31" s="88">
        <f t="shared" si="4"/>
        <v>182.5</v>
      </c>
      <c r="R31" s="88">
        <f t="shared" si="1"/>
        <v>58</v>
      </c>
      <c r="S31" s="89">
        <f t="shared" si="2"/>
        <v>2.0738636363636362</v>
      </c>
      <c r="T31" s="89">
        <f t="shared" si="2"/>
        <v>0.65909090909090906</v>
      </c>
      <c r="U31" s="90"/>
      <c r="V31" s="57"/>
      <c r="W31" s="107" t="s">
        <v>423</v>
      </c>
      <c r="X31" s="96"/>
      <c r="Y31" s="91">
        <f>VLOOKUP(B31,'kỳ 1'!$B$9:$AL$81,37,0)</f>
        <v>0</v>
      </c>
      <c r="Z31" s="91" t="str">
        <f>VLOOKUP(B31,'kỳ 2'!$B$9:$AO$81,40,0)</f>
        <v>Nợ HP</v>
      </c>
      <c r="AA31" s="91" t="str">
        <f>VLOOKUP(B31,'kỳ 3'!$B$9:$AO$81,40,0)</f>
        <v>Nợ HP</v>
      </c>
      <c r="AB31" s="91" t="str">
        <f>VLOOKUP(B31,'kỳ 4'!$B$9:$AL$108,31,0)</f>
        <v>Nợ HP</v>
      </c>
      <c r="AC31" s="91" t="str">
        <f>VLOOKUP(B31,'kỳ 5'!$B$9:$T$81,19,0)</f>
        <v>Nợ HP</v>
      </c>
    </row>
    <row r="32" spans="1:29" s="20" customFormat="1" ht="16.5" customHeight="1">
      <c r="A32" s="71">
        <v>26</v>
      </c>
      <c r="B32" s="117" t="s">
        <v>141</v>
      </c>
      <c r="C32" s="155" t="s">
        <v>142</v>
      </c>
      <c r="D32" s="160" t="s">
        <v>143</v>
      </c>
      <c r="E32" s="123" t="s">
        <v>144</v>
      </c>
      <c r="F32" s="129" t="s">
        <v>273</v>
      </c>
      <c r="G32" s="15">
        <f>VLOOKUP(B32,'kỳ 1'!$B$9:$AL$81,32,0)</f>
        <v>170.1</v>
      </c>
      <c r="H32" s="15">
        <f>VLOOKUP(B32,'kỳ 1'!$B$9:$AL$81,34,0)</f>
        <v>64.5</v>
      </c>
      <c r="I32" s="15">
        <f>VLOOKUP(B32,'kỳ 2'!$B$9:$AL$81,35,0)</f>
        <v>164.6</v>
      </c>
      <c r="J32" s="15">
        <f>VLOOKUP(B32,'kỳ 2'!$B$9:$AL$81,37,0)</f>
        <v>67.599999999999994</v>
      </c>
      <c r="K32" s="15">
        <f>VLOOKUP(B32,'kỳ 3'!$B$9:$AL$81,35,0)</f>
        <v>165.39999999999998</v>
      </c>
      <c r="L32" s="15">
        <f>VLOOKUP(B32,'kỳ 3'!$B$9:$AL$81,37,0)</f>
        <v>64</v>
      </c>
      <c r="M32" s="15">
        <f>VLOOKUP(B32,'kỳ 4'!$B$9:$AL$108,26,0)</f>
        <v>108.39999999999999</v>
      </c>
      <c r="N32" s="15">
        <f>VLOOKUP(B32,'kỳ 4'!$B$9:$AL$108,28,0)</f>
        <v>45</v>
      </c>
      <c r="O32" s="15">
        <f>VLOOKUP(B32,'kỳ 5'!$B$9:$R$81,14,0)</f>
        <v>50.2</v>
      </c>
      <c r="P32" s="15">
        <f>VLOOKUP(B32,'kỳ 5'!$B$9:$R$81,16,0)</f>
        <v>21.6</v>
      </c>
      <c r="Q32" s="16">
        <f t="shared" si="4"/>
        <v>658.7</v>
      </c>
      <c r="R32" s="16">
        <f t="shared" si="1"/>
        <v>262.7</v>
      </c>
      <c r="S32" s="21">
        <f t="shared" si="2"/>
        <v>7.4852272727272728</v>
      </c>
      <c r="T32" s="21">
        <f t="shared" si="2"/>
        <v>2.9852272727272724</v>
      </c>
      <c r="U32" s="17" t="str">
        <f t="shared" si="3"/>
        <v>Khá</v>
      </c>
      <c r="V32" s="98" t="s">
        <v>424</v>
      </c>
      <c r="W32" s="57"/>
      <c r="X32" s="99"/>
      <c r="Y32" s="18">
        <f>VLOOKUP(B32,'kỳ 1'!$B$9:$AL$81,37,0)</f>
        <v>0</v>
      </c>
      <c r="Z32" s="18">
        <f>VLOOKUP(B32,'kỳ 2'!$B$9:$AO$81,40,0)</f>
        <v>0</v>
      </c>
      <c r="AA32" s="18">
        <f>VLOOKUP(B32,'kỳ 3'!$B$9:$AO$81,40,0)</f>
        <v>0</v>
      </c>
      <c r="AB32" s="18">
        <f>VLOOKUP(B32,'kỳ 4'!$B$9:$AL$108,31,0)</f>
        <v>0</v>
      </c>
      <c r="AC32" s="18">
        <f>VLOOKUP(B32,'kỳ 5'!$B$9:$T$81,19,0)</f>
        <v>0</v>
      </c>
    </row>
    <row r="33" spans="1:30" s="20" customFormat="1" ht="16.5" customHeight="1">
      <c r="A33" s="71">
        <v>27</v>
      </c>
      <c r="B33" s="117" t="s">
        <v>146</v>
      </c>
      <c r="C33" s="155" t="s">
        <v>147</v>
      </c>
      <c r="D33" s="160" t="s">
        <v>148</v>
      </c>
      <c r="E33" s="123" t="s">
        <v>149</v>
      </c>
      <c r="F33" s="129" t="s">
        <v>417</v>
      </c>
      <c r="G33" s="15">
        <f>VLOOKUP(B33,'kỳ 1'!$B$9:$AL$81,32,0)</f>
        <v>160.69999999999999</v>
      </c>
      <c r="H33" s="15">
        <f>VLOOKUP(B33,'kỳ 1'!$B$9:$AL$81,34,0)</f>
        <v>56.5</v>
      </c>
      <c r="I33" s="15">
        <f>VLOOKUP(B33,'kỳ 2'!$B$9:$AL$81,35,0)</f>
        <v>164</v>
      </c>
      <c r="J33" s="15">
        <f>VLOOKUP(B33,'kỳ 2'!$B$9:$AL$81,37,0)</f>
        <v>67.5</v>
      </c>
      <c r="K33" s="15">
        <f>VLOOKUP(B33,'kỳ 3'!$B$9:$AL$81,35,0)</f>
        <v>173.99999999999997</v>
      </c>
      <c r="L33" s="15">
        <f>VLOOKUP(B33,'kỳ 3'!$B$9:$AL$81,37,0)</f>
        <v>71.599999999999994</v>
      </c>
      <c r="M33" s="15">
        <f>VLOOKUP(B33,'kỳ 4'!$B$9:$AL$108,26,0)</f>
        <v>110.2</v>
      </c>
      <c r="N33" s="15">
        <f>VLOOKUP(B33,'kỳ 4'!$B$9:$AL$108,28,0)</f>
        <v>46</v>
      </c>
      <c r="O33" s="15">
        <f>VLOOKUP(B33,'kỳ 5'!$B$9:$R$81,14,0)</f>
        <v>48.599999999999994</v>
      </c>
      <c r="P33" s="15">
        <f>VLOOKUP(B33,'kỳ 5'!$B$9:$R$81,16,0)</f>
        <v>20.6</v>
      </c>
      <c r="Q33" s="16">
        <f t="shared" si="4"/>
        <v>657.5</v>
      </c>
      <c r="R33" s="16">
        <f t="shared" si="1"/>
        <v>262.2</v>
      </c>
      <c r="S33" s="21">
        <f t="shared" si="2"/>
        <v>7.4715909090909092</v>
      </c>
      <c r="T33" s="21">
        <f t="shared" si="2"/>
        <v>2.9795454545454545</v>
      </c>
      <c r="U33" s="17"/>
      <c r="V33" s="57"/>
      <c r="W33" s="107" t="s">
        <v>423</v>
      </c>
      <c r="X33" s="96"/>
      <c r="Y33" s="18" t="str">
        <f>VLOOKUP(B33,'kỳ 1'!$B$9:$AL$81,37,0)</f>
        <v>Nợ HP</v>
      </c>
      <c r="Z33" s="18">
        <f>VLOOKUP(B33,'kỳ 2'!$B$9:$AO$81,40,0)</f>
        <v>0</v>
      </c>
      <c r="AA33" s="18">
        <f>VLOOKUP(B33,'kỳ 3'!$B$9:$AO$81,40,0)</f>
        <v>0</v>
      </c>
      <c r="AB33" s="18">
        <f>VLOOKUP(B33,'kỳ 4'!$B$9:$AL$108,31,0)</f>
        <v>0</v>
      </c>
      <c r="AC33" s="18">
        <f>VLOOKUP(B33,'kỳ 5'!$B$9:$T$81,19,0)</f>
        <v>0</v>
      </c>
    </row>
    <row r="34" spans="1:30" ht="16.5" customHeight="1">
      <c r="A34" s="71">
        <v>28</v>
      </c>
      <c r="B34" s="117" t="s">
        <v>151</v>
      </c>
      <c r="C34" s="155" t="s">
        <v>152</v>
      </c>
      <c r="D34" s="160" t="s">
        <v>153</v>
      </c>
      <c r="E34" s="123" t="s">
        <v>154</v>
      </c>
      <c r="F34" s="129" t="s">
        <v>417</v>
      </c>
      <c r="G34" s="15">
        <f>VLOOKUP(B34,'kỳ 1'!$B$9:$AL$81,32,0)</f>
        <v>159.1</v>
      </c>
      <c r="H34" s="15">
        <f>VLOOKUP(B34,'kỳ 1'!$B$9:$AL$81,34,0)</f>
        <v>56.5</v>
      </c>
      <c r="I34" s="15">
        <f>VLOOKUP(B34,'kỳ 2'!$B$9:$AL$81,35,0)</f>
        <v>154.60000000000002</v>
      </c>
      <c r="J34" s="15">
        <f>VLOOKUP(B34,'kỳ 2'!$B$9:$AL$81,37,0)</f>
        <v>62</v>
      </c>
      <c r="K34" s="15">
        <f>VLOOKUP(B34,'kỳ 3'!$B$9:$AL$81,35,0)</f>
        <v>159.60000000000002</v>
      </c>
      <c r="L34" s="15">
        <f>VLOOKUP(B34,'kỳ 3'!$B$9:$AL$81,37,0)</f>
        <v>62</v>
      </c>
      <c r="M34" s="15">
        <f>VLOOKUP(B34,'kỳ 4'!$B$9:$AL$108,26,0)</f>
        <v>110.79999999999998</v>
      </c>
      <c r="N34" s="15">
        <f>VLOOKUP(B34,'kỳ 4'!$B$9:$AL$108,28,0)</f>
        <v>45.6</v>
      </c>
      <c r="O34" s="15">
        <f>VLOOKUP(B34,'kỳ 5'!$B$9:$R$81,14,0)</f>
        <v>43.4</v>
      </c>
      <c r="P34" s="15">
        <f>VLOOKUP(B34,'kỳ 5'!$B$9:$R$81,16,0)</f>
        <v>17</v>
      </c>
      <c r="Q34" s="16">
        <f t="shared" si="4"/>
        <v>627.5</v>
      </c>
      <c r="R34" s="16">
        <f t="shared" si="1"/>
        <v>243.1</v>
      </c>
      <c r="S34" s="21">
        <f t="shared" si="2"/>
        <v>7.1306818181818183</v>
      </c>
      <c r="T34" s="21">
        <f t="shared" si="2"/>
        <v>2.7624999999999997</v>
      </c>
      <c r="U34" s="17"/>
      <c r="V34" s="57"/>
      <c r="W34" s="107" t="s">
        <v>423</v>
      </c>
      <c r="X34" s="96"/>
      <c r="Y34" s="18" t="str">
        <f>VLOOKUP(B34,'kỳ 1'!$B$9:$AL$81,37,0)</f>
        <v>Nợ HP</v>
      </c>
      <c r="Z34" s="18">
        <f>VLOOKUP(B34,'kỳ 2'!$B$9:$AO$81,40,0)</f>
        <v>0</v>
      </c>
      <c r="AA34" s="18">
        <f>VLOOKUP(B34,'kỳ 3'!$B$9:$AO$81,40,0)</f>
        <v>0</v>
      </c>
      <c r="AB34" s="18">
        <f>VLOOKUP(B34,'kỳ 4'!$B$9:$AL$108,31,0)</f>
        <v>0</v>
      </c>
      <c r="AC34" s="18">
        <f>VLOOKUP(B34,'kỳ 5'!$B$9:$T$81,19,0)</f>
        <v>0</v>
      </c>
    </row>
    <row r="35" spans="1:30" ht="16.5" customHeight="1">
      <c r="A35" s="71">
        <v>29</v>
      </c>
      <c r="B35" s="117" t="s">
        <v>156</v>
      </c>
      <c r="C35" s="155" t="s">
        <v>157</v>
      </c>
      <c r="D35" s="160" t="s">
        <v>158</v>
      </c>
      <c r="E35" s="123" t="s">
        <v>159</v>
      </c>
      <c r="F35" s="129" t="s">
        <v>273</v>
      </c>
      <c r="G35" s="15">
        <f>VLOOKUP(B35,'kỳ 1'!$B$9:$AL$81,32,0)</f>
        <v>172.4</v>
      </c>
      <c r="H35" s="15">
        <f>VLOOKUP(B35,'kỳ 1'!$B$9:$AL$81,34,0)</f>
        <v>67.5</v>
      </c>
      <c r="I35" s="15">
        <f>VLOOKUP(B35,'kỳ 2'!$B$9:$AL$81,35,0)</f>
        <v>157.40000000000003</v>
      </c>
      <c r="J35" s="15">
        <f>VLOOKUP(B35,'kỳ 2'!$B$9:$AL$81,37,0)</f>
        <v>63.5</v>
      </c>
      <c r="K35" s="15">
        <f>VLOOKUP(B35,'kỳ 3'!$B$9:$AL$81,35,0)</f>
        <v>164.70000000000002</v>
      </c>
      <c r="L35" s="15">
        <f>VLOOKUP(B35,'kỳ 3'!$B$9:$AL$81,37,0)</f>
        <v>63.4</v>
      </c>
      <c r="M35" s="15">
        <f>VLOOKUP(B35,'kỳ 4'!$B$9:$AL$108,26,0)</f>
        <v>108.39999999999999</v>
      </c>
      <c r="N35" s="15">
        <f>VLOOKUP(B35,'kỳ 4'!$B$9:$AL$108,28,0)</f>
        <v>44.2</v>
      </c>
      <c r="O35" s="15">
        <f>VLOOKUP(B35,'kỳ 5'!$B$9:$R$81,14,0)</f>
        <v>49.599999999999994</v>
      </c>
      <c r="P35" s="15">
        <f>VLOOKUP(B35,'kỳ 5'!$B$9:$R$81,16,0)</f>
        <v>21.6</v>
      </c>
      <c r="Q35" s="16">
        <f t="shared" si="4"/>
        <v>652.50000000000011</v>
      </c>
      <c r="R35" s="16">
        <f t="shared" si="1"/>
        <v>260.20000000000005</v>
      </c>
      <c r="S35" s="21">
        <f t="shared" si="2"/>
        <v>7.4147727272727284</v>
      </c>
      <c r="T35" s="21">
        <f t="shared" si="2"/>
        <v>2.9568181818181825</v>
      </c>
      <c r="U35" s="17" t="str">
        <f t="shared" si="3"/>
        <v>Khá</v>
      </c>
      <c r="V35" s="98" t="s">
        <v>424</v>
      </c>
      <c r="W35" s="57"/>
      <c r="X35" s="102"/>
      <c r="Y35" s="18">
        <f>VLOOKUP(B35,'kỳ 1'!$B$9:$AL$81,37,0)</f>
        <v>0</v>
      </c>
      <c r="Z35" s="18">
        <f>VLOOKUP(B35,'kỳ 2'!$B$9:$AO$81,40,0)</f>
        <v>0</v>
      </c>
      <c r="AA35" s="18">
        <f>VLOOKUP(B35,'kỳ 3'!$B$9:$AO$81,40,0)</f>
        <v>0</v>
      </c>
      <c r="AB35" s="18">
        <f>VLOOKUP(B35,'kỳ 4'!$B$9:$AL$108,31,0)</f>
        <v>0</v>
      </c>
      <c r="AC35" s="18">
        <f>VLOOKUP(B35,'kỳ 5'!$B$9:$T$81,19,0)</f>
        <v>0</v>
      </c>
    </row>
    <row r="36" spans="1:30" ht="16.5" customHeight="1">
      <c r="A36" s="71">
        <v>30</v>
      </c>
      <c r="B36" s="117" t="s">
        <v>161</v>
      </c>
      <c r="C36" s="155" t="s">
        <v>147</v>
      </c>
      <c r="D36" s="160" t="s">
        <v>162</v>
      </c>
      <c r="E36" s="123" t="s">
        <v>163</v>
      </c>
      <c r="F36" s="129" t="s">
        <v>417</v>
      </c>
      <c r="G36" s="15">
        <f>VLOOKUP(B36,'kỳ 1'!$B$9:$AL$81,32,0)</f>
        <v>183.5</v>
      </c>
      <c r="H36" s="15">
        <f>VLOOKUP(B36,'kỳ 1'!$B$9:$AL$81,34,0)</f>
        <v>76.900000000000006</v>
      </c>
      <c r="I36" s="15">
        <f>VLOOKUP(B36,'kỳ 2'!$B$9:$AL$81,35,0)</f>
        <v>166</v>
      </c>
      <c r="J36" s="15">
        <f>VLOOKUP(B36,'kỳ 2'!$B$9:$AL$81,37,0)</f>
        <v>69.099999999999994</v>
      </c>
      <c r="K36" s="15">
        <f>VLOOKUP(B36,'kỳ 3'!$B$9:$AL$81,35,0)</f>
        <v>176.5</v>
      </c>
      <c r="L36" s="15">
        <f>VLOOKUP(B36,'kỳ 3'!$B$9:$AL$81,37,0)</f>
        <v>73.3</v>
      </c>
      <c r="M36" s="15">
        <f>VLOOKUP(B36,'kỳ 4'!$B$9:$AL$108,26,0)</f>
        <v>113</v>
      </c>
      <c r="N36" s="15">
        <f>VLOOKUP(B36,'kỳ 4'!$B$9:$AL$108,28,0)</f>
        <v>46.6</v>
      </c>
      <c r="O36" s="15">
        <f>VLOOKUP(B36,'kỳ 5'!$B$9:$R$81,14,0)</f>
        <v>50</v>
      </c>
      <c r="P36" s="15">
        <f>VLOOKUP(B36,'kỳ 5'!$B$9:$R$81,16,0)</f>
        <v>21.6</v>
      </c>
      <c r="Q36" s="16">
        <f t="shared" si="4"/>
        <v>689</v>
      </c>
      <c r="R36" s="16">
        <f t="shared" si="1"/>
        <v>287.50000000000006</v>
      </c>
      <c r="S36" s="21">
        <f t="shared" si="2"/>
        <v>7.8295454545454541</v>
      </c>
      <c r="T36" s="21">
        <f t="shared" si="2"/>
        <v>3.267045454545455</v>
      </c>
      <c r="U36" s="17" t="str">
        <f t="shared" si="3"/>
        <v>Giỏi</v>
      </c>
      <c r="V36" s="98" t="s">
        <v>424</v>
      </c>
      <c r="W36" s="57"/>
      <c r="X36" s="103"/>
      <c r="Y36" s="18">
        <f>VLOOKUP(B36,'kỳ 1'!$B$9:$AL$81,37,0)</f>
        <v>0</v>
      </c>
      <c r="Z36" s="18">
        <f>VLOOKUP(B36,'kỳ 2'!$B$9:$AO$81,40,0)</f>
        <v>0</v>
      </c>
      <c r="AA36" s="18">
        <f>VLOOKUP(B36,'kỳ 3'!$B$9:$AO$81,40,0)</f>
        <v>0</v>
      </c>
      <c r="AB36" s="18">
        <f>VLOOKUP(B36,'kỳ 4'!$B$9:$AL$108,31,0)</f>
        <v>0</v>
      </c>
      <c r="AC36" s="18">
        <f>VLOOKUP(B36,'kỳ 5'!$B$9:$T$81,19,0)</f>
        <v>0</v>
      </c>
      <c r="AD36" s="22"/>
    </row>
    <row r="37" spans="1:30" ht="16.5" customHeight="1">
      <c r="A37" s="71">
        <v>31</v>
      </c>
      <c r="B37" s="117" t="s">
        <v>165</v>
      </c>
      <c r="C37" s="155" t="s">
        <v>166</v>
      </c>
      <c r="D37" s="160" t="s">
        <v>167</v>
      </c>
      <c r="E37" s="123" t="s">
        <v>168</v>
      </c>
      <c r="F37" s="129" t="s">
        <v>273</v>
      </c>
      <c r="G37" s="15">
        <f>VLOOKUP(B37,'kỳ 1'!$B$9:$AL$81,32,0)</f>
        <v>180.7</v>
      </c>
      <c r="H37" s="15">
        <f>VLOOKUP(B37,'kỳ 1'!$B$9:$AL$81,34,0)</f>
        <v>75</v>
      </c>
      <c r="I37" s="15">
        <f>VLOOKUP(B37,'kỳ 2'!$B$9:$AL$81,35,0)</f>
        <v>150.79999999999998</v>
      </c>
      <c r="J37" s="15">
        <f>VLOOKUP(B37,'kỳ 2'!$B$9:$AL$81,37,0)</f>
        <v>58</v>
      </c>
      <c r="K37" s="15">
        <f>VLOOKUP(B37,'kỳ 3'!$B$9:$AL$81,35,0)</f>
        <v>165</v>
      </c>
      <c r="L37" s="15">
        <f>VLOOKUP(B37,'kỳ 3'!$B$9:$AL$81,37,0)</f>
        <v>64.5</v>
      </c>
      <c r="M37" s="15">
        <f>VLOOKUP(B37,'kỳ 4'!$B$9:$AL$108,26,0)</f>
        <v>110.60000000000001</v>
      </c>
      <c r="N37" s="15">
        <f>VLOOKUP(B37,'kỳ 4'!$B$9:$AL$108,28,0)</f>
        <v>46</v>
      </c>
      <c r="O37" s="15">
        <f>VLOOKUP(B37,'kỳ 5'!$B$9:$R$81,14,0)</f>
        <v>48.8</v>
      </c>
      <c r="P37" s="15">
        <f>VLOOKUP(B37,'kỳ 5'!$B$9:$R$81,16,0)</f>
        <v>21</v>
      </c>
      <c r="Q37" s="16">
        <f t="shared" si="4"/>
        <v>655.9</v>
      </c>
      <c r="R37" s="16">
        <f t="shared" si="1"/>
        <v>264.5</v>
      </c>
      <c r="S37" s="21">
        <f t="shared" si="2"/>
        <v>7.4534090909090907</v>
      </c>
      <c r="T37" s="21">
        <f t="shared" si="2"/>
        <v>3.0056818181818183</v>
      </c>
      <c r="U37" s="17" t="str">
        <f t="shared" si="3"/>
        <v>Khá</v>
      </c>
      <c r="V37" s="98" t="s">
        <v>424</v>
      </c>
      <c r="W37" s="57"/>
      <c r="X37" s="103"/>
      <c r="Y37" s="18">
        <f>VLOOKUP(B37,'kỳ 1'!$B$9:$AL$81,37,0)</f>
        <v>0</v>
      </c>
      <c r="Z37" s="18">
        <f>VLOOKUP(B37,'kỳ 2'!$B$9:$AO$81,40,0)</f>
        <v>0</v>
      </c>
      <c r="AA37" s="18">
        <f>VLOOKUP(B37,'kỳ 3'!$B$9:$AO$81,40,0)</f>
        <v>0</v>
      </c>
      <c r="AB37" s="18">
        <f>VLOOKUP(B37,'kỳ 4'!$B$9:$AL$108,31,0)</f>
        <v>0</v>
      </c>
      <c r="AC37" s="18">
        <f>VLOOKUP(B37,'kỳ 5'!$B$9:$T$81,19,0)</f>
        <v>0</v>
      </c>
    </row>
    <row r="38" spans="1:30" ht="16.5" customHeight="1">
      <c r="A38" s="71">
        <v>32</v>
      </c>
      <c r="B38" s="117" t="s">
        <v>171</v>
      </c>
      <c r="C38" s="155" t="s">
        <v>172</v>
      </c>
      <c r="D38" s="160" t="s">
        <v>173</v>
      </c>
      <c r="E38" s="123" t="s">
        <v>174</v>
      </c>
      <c r="F38" s="129" t="s">
        <v>273</v>
      </c>
      <c r="G38" s="15">
        <f>VLOOKUP(B38,'kỳ 1'!$B$9:$AL$81,32,0)</f>
        <v>169.60000000000002</v>
      </c>
      <c r="H38" s="15">
        <f>VLOOKUP(B38,'kỳ 1'!$B$9:$AL$81,34,0)</f>
        <v>67</v>
      </c>
      <c r="I38" s="15">
        <f>VLOOKUP(B38,'kỳ 2'!$B$9:$AL$81,35,0)</f>
        <v>150.19999999999999</v>
      </c>
      <c r="J38" s="15">
        <f>VLOOKUP(B38,'kỳ 2'!$B$9:$AL$81,37,0)</f>
        <v>59</v>
      </c>
      <c r="K38" s="15">
        <f>VLOOKUP(B38,'kỳ 3'!$B$9:$AL$81,35,0)</f>
        <v>156.70000000000002</v>
      </c>
      <c r="L38" s="15">
        <f>VLOOKUP(B38,'kỳ 3'!$B$9:$AL$81,37,0)</f>
        <v>60.5</v>
      </c>
      <c r="M38" s="15">
        <f>VLOOKUP(B38,'kỳ 4'!$B$9:$AL$108,26,0)</f>
        <v>104.8</v>
      </c>
      <c r="N38" s="15">
        <f>VLOOKUP(B38,'kỳ 4'!$B$9:$AL$108,28,0)</f>
        <v>41</v>
      </c>
      <c r="O38" s="15">
        <f>VLOOKUP(B38,'kỳ 5'!$B$9:$R$81,14,0)</f>
        <v>41.4</v>
      </c>
      <c r="P38" s="15">
        <f>VLOOKUP(B38,'kỳ 5'!$B$9:$R$81,16,0)</f>
        <v>17</v>
      </c>
      <c r="Q38" s="16">
        <f t="shared" si="4"/>
        <v>622.69999999999993</v>
      </c>
      <c r="R38" s="16">
        <f t="shared" si="1"/>
        <v>244.5</v>
      </c>
      <c r="S38" s="21">
        <f t="shared" si="2"/>
        <v>7.0761363636363628</v>
      </c>
      <c r="T38" s="21">
        <f t="shared" si="2"/>
        <v>2.7784090909090908</v>
      </c>
      <c r="U38" s="17" t="str">
        <f t="shared" si="3"/>
        <v>Khá</v>
      </c>
      <c r="V38" s="98" t="s">
        <v>424</v>
      </c>
      <c r="W38" s="57"/>
      <c r="X38" s="103"/>
      <c r="Y38" s="18">
        <f>VLOOKUP(B38,'kỳ 1'!$B$9:$AL$81,37,0)</f>
        <v>0</v>
      </c>
      <c r="Z38" s="18">
        <f>VLOOKUP(B38,'kỳ 2'!$B$9:$AO$81,40,0)</f>
        <v>0</v>
      </c>
      <c r="AA38" s="18">
        <f>VLOOKUP(B38,'kỳ 3'!$B$9:$AO$81,40,0)</f>
        <v>0</v>
      </c>
      <c r="AB38" s="18">
        <f>VLOOKUP(B38,'kỳ 4'!$B$9:$AL$108,31,0)</f>
        <v>0</v>
      </c>
      <c r="AC38" s="18">
        <f>VLOOKUP(B38,'kỳ 5'!$B$9:$T$81,19,0)</f>
        <v>0</v>
      </c>
    </row>
    <row r="39" spans="1:30" s="92" customFormat="1" ht="16.5" customHeight="1">
      <c r="A39" s="87">
        <v>33</v>
      </c>
      <c r="B39" s="118" t="s">
        <v>176</v>
      </c>
      <c r="C39" s="156" t="s">
        <v>177</v>
      </c>
      <c r="D39" s="161" t="s">
        <v>178</v>
      </c>
      <c r="E39" s="124" t="s">
        <v>179</v>
      </c>
      <c r="F39" s="130" t="s">
        <v>273</v>
      </c>
      <c r="G39" s="52">
        <f>VLOOKUP(B39,'kỳ 1'!$B$9:$AL$81,32,0)</f>
        <v>173.6</v>
      </c>
      <c r="H39" s="52">
        <f>VLOOKUP(B39,'kỳ 1'!$B$9:$AL$81,34,0)</f>
        <v>70</v>
      </c>
      <c r="I39" s="52">
        <f>VLOOKUP(B39,'kỳ 2'!$B$9:$AL$81,35,0)</f>
        <v>30.8</v>
      </c>
      <c r="J39" s="52">
        <f>VLOOKUP(B39,'kỳ 2'!$B$9:$AL$81,37,0)</f>
        <v>0</v>
      </c>
      <c r="K39" s="52">
        <f>VLOOKUP(B39,'kỳ 3'!$B$9:$AL$81,35,0)</f>
        <v>0</v>
      </c>
      <c r="L39" s="52">
        <f>VLOOKUP(B39,'kỳ 3'!$B$9:$AL$81,37,0)</f>
        <v>0</v>
      </c>
      <c r="M39" s="52">
        <f>VLOOKUP(B39,'kỳ 4'!$B$9:$AL$108,26,0)</f>
        <v>0</v>
      </c>
      <c r="N39" s="52">
        <f>VLOOKUP(B39,'kỳ 4'!$B$9:$AL$108,28,0)</f>
        <v>0</v>
      </c>
      <c r="O39" s="52">
        <f>VLOOKUP(B39,'kỳ 5'!$B$9:$R$81,14,0)</f>
        <v>0</v>
      </c>
      <c r="P39" s="52">
        <f>VLOOKUP(B39,'kỳ 5'!$B$9:$R$81,16,0)</f>
        <v>0</v>
      </c>
      <c r="Q39" s="88">
        <f t="shared" si="4"/>
        <v>204.4</v>
      </c>
      <c r="R39" s="88">
        <f t="shared" si="1"/>
        <v>70</v>
      </c>
      <c r="S39" s="89">
        <f t="shared" si="2"/>
        <v>2.3227272727272728</v>
      </c>
      <c r="T39" s="89">
        <f t="shared" si="2"/>
        <v>0.79545454545454541</v>
      </c>
      <c r="U39" s="90"/>
      <c r="V39" s="57"/>
      <c r="W39" s="107" t="s">
        <v>423</v>
      </c>
      <c r="X39" s="96"/>
      <c r="Y39" s="91">
        <f>VLOOKUP(B39,'kỳ 1'!$B$9:$AL$81,37,0)</f>
        <v>0</v>
      </c>
      <c r="Z39" s="91" t="str">
        <f>VLOOKUP(B39,'kỳ 2'!$B$9:$AO$81,40,0)</f>
        <v>Nợ HP</v>
      </c>
      <c r="AA39" s="91" t="str">
        <f>VLOOKUP(B39,'kỳ 3'!$B$9:$AO$81,40,0)</f>
        <v>Nợ HP</v>
      </c>
      <c r="AB39" s="91" t="str">
        <f>VLOOKUP(B39,'kỳ 4'!$B$9:$AL$108,31,0)</f>
        <v>Nợ HP</v>
      </c>
      <c r="AC39" s="91" t="str">
        <f>VLOOKUP(B39,'kỳ 5'!$B$9:$T$81,19,0)</f>
        <v>Nợ HP</v>
      </c>
    </row>
    <row r="40" spans="1:30" ht="16.5" customHeight="1">
      <c r="A40" s="71">
        <v>34</v>
      </c>
      <c r="B40" s="117" t="s">
        <v>182</v>
      </c>
      <c r="C40" s="155" t="s">
        <v>183</v>
      </c>
      <c r="D40" s="160" t="s">
        <v>184</v>
      </c>
      <c r="E40" s="123" t="s">
        <v>185</v>
      </c>
      <c r="F40" s="129" t="s">
        <v>417</v>
      </c>
      <c r="G40" s="15">
        <f>VLOOKUP(B40,'kỳ 1'!$B$9:$AL$81,32,0)</f>
        <v>179.60000000000002</v>
      </c>
      <c r="H40" s="15">
        <f>VLOOKUP(B40,'kỳ 1'!$B$9:$AL$81,34,0)</f>
        <v>72</v>
      </c>
      <c r="I40" s="15">
        <f>VLOOKUP(B40,'kỳ 2'!$B$9:$AL$81,35,0)</f>
        <v>158.60000000000002</v>
      </c>
      <c r="J40" s="15">
        <f>VLOOKUP(B40,'kỳ 2'!$B$9:$AL$81,37,0)</f>
        <v>65.099999999999994</v>
      </c>
      <c r="K40" s="15">
        <f>VLOOKUP(B40,'kỳ 3'!$B$9:$AL$81,35,0)</f>
        <v>173.6</v>
      </c>
      <c r="L40" s="15">
        <f>VLOOKUP(B40,'kỳ 3'!$B$9:$AL$81,37,0)</f>
        <v>69.3</v>
      </c>
      <c r="M40" s="15">
        <f>VLOOKUP(B40,'kỳ 4'!$B$9:$AL$108,26,0)</f>
        <v>107.39999999999999</v>
      </c>
      <c r="N40" s="15">
        <f>VLOOKUP(B40,'kỳ 4'!$B$9:$AL$108,28,0)</f>
        <v>42.6</v>
      </c>
      <c r="O40" s="15">
        <f>VLOOKUP(B40,'kỳ 5'!$B$9:$R$81,14,0)</f>
        <v>49.4</v>
      </c>
      <c r="P40" s="15">
        <f>VLOOKUP(B40,'kỳ 5'!$B$9:$R$81,16,0)</f>
        <v>20.6</v>
      </c>
      <c r="Q40" s="16">
        <f t="shared" si="4"/>
        <v>668.6</v>
      </c>
      <c r="R40" s="16">
        <f t="shared" si="1"/>
        <v>269.59999999999997</v>
      </c>
      <c r="S40" s="21">
        <f t="shared" si="2"/>
        <v>7.5977272727272727</v>
      </c>
      <c r="T40" s="21">
        <f t="shared" si="2"/>
        <v>3.063636363636363</v>
      </c>
      <c r="U40" s="17" t="str">
        <f t="shared" si="3"/>
        <v>Khá</v>
      </c>
      <c r="V40" s="98" t="s">
        <v>424</v>
      </c>
      <c r="W40" s="57"/>
      <c r="X40" s="102"/>
      <c r="Y40" s="18">
        <f>VLOOKUP(B40,'kỳ 1'!$B$9:$AL$81,37,0)</f>
        <v>0</v>
      </c>
      <c r="Z40" s="18">
        <f>VLOOKUP(B40,'kỳ 2'!$B$9:$AO$81,40,0)</f>
        <v>0</v>
      </c>
      <c r="AA40" s="18">
        <f>VLOOKUP(B40,'kỳ 3'!$B$9:$AO$81,40,0)</f>
        <v>0</v>
      </c>
      <c r="AB40" s="18">
        <f>VLOOKUP(B40,'kỳ 4'!$B$9:$AL$108,31,0)</f>
        <v>0</v>
      </c>
      <c r="AC40" s="18">
        <f>VLOOKUP(B40,'kỳ 5'!$B$9:$T$81,19,0)</f>
        <v>0</v>
      </c>
      <c r="AD40" s="23"/>
    </row>
    <row r="41" spans="1:30" ht="16.5" customHeight="1">
      <c r="A41" s="71">
        <v>35</v>
      </c>
      <c r="B41" s="117" t="s">
        <v>187</v>
      </c>
      <c r="C41" s="155" t="s">
        <v>188</v>
      </c>
      <c r="D41" s="160" t="s">
        <v>189</v>
      </c>
      <c r="E41" s="123" t="s">
        <v>190</v>
      </c>
      <c r="F41" s="129" t="s">
        <v>417</v>
      </c>
      <c r="G41" s="15">
        <f>VLOOKUP(B41,'kỳ 1'!$B$9:$AL$81,32,0)</f>
        <v>175.4</v>
      </c>
      <c r="H41" s="15">
        <f>VLOOKUP(B41,'kỳ 1'!$B$9:$AL$81,34,0)</f>
        <v>71</v>
      </c>
      <c r="I41" s="15">
        <f>VLOOKUP(B41,'kỳ 2'!$B$9:$AL$81,35,0)</f>
        <v>159.40000000000003</v>
      </c>
      <c r="J41" s="15">
        <f>VLOOKUP(B41,'kỳ 2'!$B$9:$AL$81,37,0)</f>
        <v>64.5</v>
      </c>
      <c r="K41" s="15">
        <f>VLOOKUP(B41,'kỳ 3'!$B$9:$AL$81,35,0)</f>
        <v>166.1</v>
      </c>
      <c r="L41" s="15">
        <f>VLOOKUP(B41,'kỳ 3'!$B$9:$AL$81,37,0)</f>
        <v>67.400000000000006</v>
      </c>
      <c r="M41" s="15">
        <f>VLOOKUP(B41,'kỳ 4'!$B$9:$AL$108,26,0)</f>
        <v>108.60000000000001</v>
      </c>
      <c r="N41" s="15">
        <f>VLOOKUP(B41,'kỳ 4'!$B$9:$AL$108,28,0)</f>
        <v>43.6</v>
      </c>
      <c r="O41" s="15">
        <f>VLOOKUP(B41,'kỳ 5'!$B$9:$R$81,14,0)</f>
        <v>49.2</v>
      </c>
      <c r="P41" s="15">
        <f>VLOOKUP(B41,'kỳ 5'!$B$9:$R$81,16,0)</f>
        <v>20.6</v>
      </c>
      <c r="Q41" s="16">
        <f t="shared" si="4"/>
        <v>658.70000000000016</v>
      </c>
      <c r="R41" s="16">
        <f t="shared" si="1"/>
        <v>267.10000000000002</v>
      </c>
      <c r="S41" s="21">
        <f t="shared" si="2"/>
        <v>7.4852272727272746</v>
      </c>
      <c r="T41" s="21">
        <f t="shared" si="2"/>
        <v>3.0352272727272731</v>
      </c>
      <c r="U41" s="17" t="str">
        <f t="shared" si="3"/>
        <v>Khá</v>
      </c>
      <c r="V41" s="98" t="s">
        <v>424</v>
      </c>
      <c r="W41" s="57"/>
      <c r="X41" s="102"/>
      <c r="Y41" s="18">
        <f>VLOOKUP(B41,'kỳ 1'!$B$9:$AL$81,37,0)</f>
        <v>0</v>
      </c>
      <c r="Z41" s="18">
        <f>VLOOKUP(B41,'kỳ 2'!$B$9:$AO$81,40,0)</f>
        <v>0</v>
      </c>
      <c r="AA41" s="18">
        <f>VLOOKUP(B41,'kỳ 3'!$B$9:$AO$81,40,0)</f>
        <v>0</v>
      </c>
      <c r="AB41" s="18">
        <f>VLOOKUP(B41,'kỳ 4'!$B$9:$AL$108,31,0)</f>
        <v>0</v>
      </c>
      <c r="AC41" s="18">
        <f>VLOOKUP(B41,'kỳ 5'!$B$9:$T$81,19,0)</f>
        <v>0</v>
      </c>
      <c r="AD41" s="23"/>
    </row>
    <row r="42" spans="1:30" ht="16.5" customHeight="1">
      <c r="A42" s="71">
        <v>36</v>
      </c>
      <c r="B42" s="117" t="s">
        <v>192</v>
      </c>
      <c r="C42" s="155" t="s">
        <v>193</v>
      </c>
      <c r="D42" s="160" t="s">
        <v>194</v>
      </c>
      <c r="E42" s="123" t="s">
        <v>195</v>
      </c>
      <c r="F42" s="129" t="s">
        <v>273</v>
      </c>
      <c r="G42" s="15">
        <f>VLOOKUP(B42,'kỳ 1'!$B$9:$AL$81,32,0)</f>
        <v>167.60000000000002</v>
      </c>
      <c r="H42" s="15">
        <f>VLOOKUP(B42,'kỳ 1'!$B$9:$AL$81,34,0)</f>
        <v>63</v>
      </c>
      <c r="I42" s="15">
        <f>VLOOKUP(B42,'kỳ 2'!$B$9:$AL$81,35,0)</f>
        <v>145.79999999999998</v>
      </c>
      <c r="J42" s="15">
        <f>VLOOKUP(B42,'kỳ 2'!$B$9:$AL$81,37,0)</f>
        <v>56.5</v>
      </c>
      <c r="K42" s="15">
        <f>VLOOKUP(B42,'kỳ 3'!$B$9:$AL$81,35,0)</f>
        <v>154.70000000000002</v>
      </c>
      <c r="L42" s="15">
        <f>VLOOKUP(B42,'kỳ 3'!$B$9:$AL$81,37,0)</f>
        <v>59.5</v>
      </c>
      <c r="M42" s="15">
        <f>VLOOKUP(B42,'kỳ 4'!$B$9:$AL$108,26,0)</f>
        <v>104.20000000000002</v>
      </c>
      <c r="N42" s="15">
        <f>VLOOKUP(B42,'kỳ 4'!$B$9:$AL$108,28,0)</f>
        <v>42.6</v>
      </c>
      <c r="O42" s="15">
        <f>VLOOKUP(B42,'kỳ 5'!$B$9:$R$81,14,0)</f>
        <v>47.4</v>
      </c>
      <c r="P42" s="15">
        <f>VLOOKUP(B42,'kỳ 5'!$B$9:$R$81,16,0)</f>
        <v>20.6</v>
      </c>
      <c r="Q42" s="16">
        <f t="shared" si="4"/>
        <v>619.70000000000005</v>
      </c>
      <c r="R42" s="16">
        <f t="shared" si="1"/>
        <v>242.2</v>
      </c>
      <c r="S42" s="21">
        <f t="shared" si="2"/>
        <v>7.0420454545454554</v>
      </c>
      <c r="T42" s="21">
        <f t="shared" si="2"/>
        <v>2.752272727272727</v>
      </c>
      <c r="U42" s="17" t="str">
        <f t="shared" si="3"/>
        <v>Khá</v>
      </c>
      <c r="V42" s="98" t="s">
        <v>424</v>
      </c>
      <c r="W42" s="57"/>
      <c r="X42" s="103"/>
      <c r="Y42" s="18">
        <f>VLOOKUP(B42,'kỳ 1'!$B$9:$AL$81,37,0)</f>
        <v>0</v>
      </c>
      <c r="Z42" s="18">
        <f>VLOOKUP(B42,'kỳ 2'!$B$9:$AO$81,40,0)</f>
        <v>0</v>
      </c>
      <c r="AA42" s="18">
        <f>VLOOKUP(B42,'kỳ 3'!$B$9:$AO$81,40,0)</f>
        <v>0</v>
      </c>
      <c r="AB42" s="18">
        <f>VLOOKUP(B42,'kỳ 4'!$B$9:$AL$108,31,0)</f>
        <v>0</v>
      </c>
      <c r="AC42" s="18">
        <f>VLOOKUP(B42,'kỳ 5'!$B$9:$T$81,19,0)</f>
        <v>0</v>
      </c>
    </row>
    <row r="43" spans="1:30" ht="16.5" customHeight="1">
      <c r="A43" s="71">
        <v>37</v>
      </c>
      <c r="B43" s="117" t="s">
        <v>197</v>
      </c>
      <c r="C43" s="155" t="s">
        <v>198</v>
      </c>
      <c r="D43" s="160" t="s">
        <v>199</v>
      </c>
      <c r="E43" s="123" t="s">
        <v>200</v>
      </c>
      <c r="F43" s="129" t="s">
        <v>273</v>
      </c>
      <c r="G43" s="15">
        <f>VLOOKUP(B43,'kỳ 1'!$B$9:$AL$81,32,0)</f>
        <v>164.5</v>
      </c>
      <c r="H43" s="15">
        <f>VLOOKUP(B43,'kỳ 1'!$B$9:$AL$81,34,0)</f>
        <v>62.5</v>
      </c>
      <c r="I43" s="15">
        <f>VLOOKUP(B43,'kỳ 2'!$B$9:$AL$81,35,0)</f>
        <v>145.20000000000002</v>
      </c>
      <c r="J43" s="15">
        <f>VLOOKUP(B43,'kỳ 2'!$B$9:$AL$81,37,0)</f>
        <v>57.5</v>
      </c>
      <c r="K43" s="15">
        <f>VLOOKUP(B43,'kỳ 3'!$B$9:$AL$81,35,0)</f>
        <v>158.60000000000002</v>
      </c>
      <c r="L43" s="15">
        <f>VLOOKUP(B43,'kỳ 3'!$B$9:$AL$81,37,0)</f>
        <v>61.5</v>
      </c>
      <c r="M43" s="15">
        <f>VLOOKUP(B43,'kỳ 4'!$B$9:$AL$108,26,0)</f>
        <v>104.8</v>
      </c>
      <c r="N43" s="15">
        <f>VLOOKUP(B43,'kỳ 4'!$B$9:$AL$108,28,0)</f>
        <v>41</v>
      </c>
      <c r="O43" s="15">
        <f>VLOOKUP(B43,'kỳ 5'!$B$9:$R$81,14,0)</f>
        <v>44.2</v>
      </c>
      <c r="P43" s="15">
        <f>VLOOKUP(B43,'kỳ 5'!$B$9:$R$81,16,0)</f>
        <v>17</v>
      </c>
      <c r="Q43" s="16">
        <f t="shared" si="4"/>
        <v>617.30000000000007</v>
      </c>
      <c r="R43" s="16">
        <f t="shared" si="1"/>
        <v>239.5</v>
      </c>
      <c r="S43" s="21">
        <f t="shared" si="2"/>
        <v>7.014772727272728</v>
      </c>
      <c r="T43" s="21">
        <f t="shared" si="2"/>
        <v>2.7215909090909092</v>
      </c>
      <c r="U43" s="17" t="str">
        <f t="shared" si="3"/>
        <v>Khá</v>
      </c>
      <c r="V43" s="98" t="s">
        <v>424</v>
      </c>
      <c r="W43" s="57"/>
      <c r="X43" s="103"/>
      <c r="Y43" s="18">
        <f>VLOOKUP(B43,'kỳ 1'!$B$9:$AL$81,37,0)</f>
        <v>0</v>
      </c>
      <c r="Z43" s="18">
        <f>VLOOKUP(B43,'kỳ 2'!$B$9:$AO$81,40,0)</f>
        <v>0</v>
      </c>
      <c r="AA43" s="18">
        <f>VLOOKUP(B43,'kỳ 3'!$B$9:$AO$81,40,0)</f>
        <v>0</v>
      </c>
      <c r="AB43" s="18">
        <f>VLOOKUP(B43,'kỳ 4'!$B$9:$AL$108,31,0)</f>
        <v>0</v>
      </c>
      <c r="AC43" s="18">
        <f>VLOOKUP(B43,'kỳ 5'!$B$9:$T$81,19,0)</f>
        <v>0</v>
      </c>
    </row>
    <row r="44" spans="1:30" ht="16.5" customHeight="1">
      <c r="A44" s="71">
        <v>38</v>
      </c>
      <c r="B44" s="117" t="s">
        <v>202</v>
      </c>
      <c r="C44" s="155" t="s">
        <v>203</v>
      </c>
      <c r="D44" s="160" t="s">
        <v>204</v>
      </c>
      <c r="E44" s="123" t="s">
        <v>205</v>
      </c>
      <c r="F44" s="129" t="s">
        <v>273</v>
      </c>
      <c r="G44" s="15">
        <f>VLOOKUP(B44,'kỳ 1'!$B$9:$AL$81,32,0)</f>
        <v>160.60000000000002</v>
      </c>
      <c r="H44" s="15">
        <f>VLOOKUP(B44,'kỳ 1'!$B$9:$AL$81,34,0)</f>
        <v>58</v>
      </c>
      <c r="I44" s="15">
        <f>VLOOKUP(B44,'kỳ 2'!$B$9:$AL$81,35,0)</f>
        <v>141.4</v>
      </c>
      <c r="J44" s="15">
        <f>VLOOKUP(B44,'kỳ 2'!$B$9:$AL$81,37,0)</f>
        <v>52.5</v>
      </c>
      <c r="K44" s="15">
        <f>VLOOKUP(B44,'kỳ 3'!$B$9:$AL$81,35,0)</f>
        <v>156.4</v>
      </c>
      <c r="L44" s="15">
        <f>VLOOKUP(B44,'kỳ 3'!$B$9:$AL$81,37,0)</f>
        <v>58.5</v>
      </c>
      <c r="M44" s="15">
        <f>VLOOKUP(B44,'kỳ 4'!$B$9:$AL$108,26,0)</f>
        <v>100.39999999999999</v>
      </c>
      <c r="N44" s="15">
        <f>VLOOKUP(B44,'kỳ 4'!$B$9:$AL$108,28,0)</f>
        <v>39</v>
      </c>
      <c r="O44" s="15">
        <f>VLOOKUP(B44,'kỳ 5'!$B$9:$R$81,14,0)</f>
        <v>47.8</v>
      </c>
      <c r="P44" s="15">
        <f>VLOOKUP(B44,'kỳ 5'!$B$9:$R$81,16,0)</f>
        <v>20</v>
      </c>
      <c r="Q44" s="16">
        <f t="shared" si="4"/>
        <v>606.59999999999991</v>
      </c>
      <c r="R44" s="16">
        <f t="shared" si="1"/>
        <v>228</v>
      </c>
      <c r="S44" s="21">
        <f t="shared" si="2"/>
        <v>6.8931818181818167</v>
      </c>
      <c r="T44" s="21">
        <f t="shared" si="2"/>
        <v>2.5909090909090908</v>
      </c>
      <c r="U44" s="17" t="str">
        <f t="shared" si="3"/>
        <v>Khá</v>
      </c>
      <c r="V44" s="98" t="s">
        <v>424</v>
      </c>
      <c r="W44" s="57"/>
      <c r="X44" s="103"/>
      <c r="Y44" s="18">
        <f>VLOOKUP(B44,'kỳ 1'!$B$9:$AL$81,37,0)</f>
        <v>0</v>
      </c>
      <c r="Z44" s="18">
        <f>VLOOKUP(B44,'kỳ 2'!$B$9:$AO$81,40,0)</f>
        <v>0</v>
      </c>
      <c r="AA44" s="18">
        <f>VLOOKUP(B44,'kỳ 3'!$B$9:$AO$81,40,0)</f>
        <v>0</v>
      </c>
      <c r="AB44" s="18">
        <f>VLOOKUP(B44,'kỳ 4'!$B$9:$AL$108,31,0)</f>
        <v>0</v>
      </c>
      <c r="AC44" s="18">
        <f>VLOOKUP(B44,'kỳ 5'!$B$9:$T$81,19,0)</f>
        <v>0</v>
      </c>
    </row>
    <row r="45" spans="1:30" ht="16.5" customHeight="1">
      <c r="A45" s="71">
        <v>39</v>
      </c>
      <c r="B45" s="117" t="s">
        <v>207</v>
      </c>
      <c r="C45" s="155" t="s">
        <v>208</v>
      </c>
      <c r="D45" s="160" t="s">
        <v>209</v>
      </c>
      <c r="E45" s="123" t="s">
        <v>210</v>
      </c>
      <c r="F45" s="129" t="s">
        <v>417</v>
      </c>
      <c r="G45" s="15">
        <f>VLOOKUP(B45,'kỳ 1'!$B$9:$AL$81,32,0)</f>
        <v>177</v>
      </c>
      <c r="H45" s="15">
        <f>VLOOKUP(B45,'kỳ 1'!$B$9:$AL$81,34,0)</f>
        <v>72</v>
      </c>
      <c r="I45" s="15">
        <f>VLOOKUP(B45,'kỳ 2'!$B$9:$AL$81,35,0)</f>
        <v>164.59999999999997</v>
      </c>
      <c r="J45" s="15">
        <f>VLOOKUP(B45,'kỳ 2'!$B$9:$AL$81,37,0)</f>
        <v>67.5</v>
      </c>
      <c r="K45" s="15">
        <f>VLOOKUP(B45,'kỳ 3'!$B$9:$AL$81,35,0)</f>
        <v>169.7</v>
      </c>
      <c r="L45" s="15">
        <f>VLOOKUP(B45,'kỳ 3'!$B$9:$AL$81,37,0)</f>
        <v>67</v>
      </c>
      <c r="M45" s="15">
        <f>VLOOKUP(B45,'kỳ 4'!$B$9:$AL$108,26,0)</f>
        <v>109.6</v>
      </c>
      <c r="N45" s="15">
        <f>VLOOKUP(B45,'kỳ 4'!$B$9:$AL$108,28,0)</f>
        <v>45.6</v>
      </c>
      <c r="O45" s="15">
        <f>VLOOKUP(B45,'kỳ 5'!$B$9:$R$81,14,0)</f>
        <v>47</v>
      </c>
      <c r="P45" s="15">
        <f>VLOOKUP(B45,'kỳ 5'!$B$9:$R$81,16,0)</f>
        <v>19</v>
      </c>
      <c r="Q45" s="16">
        <f t="shared" si="4"/>
        <v>667.9</v>
      </c>
      <c r="R45" s="16">
        <f t="shared" si="1"/>
        <v>271.10000000000002</v>
      </c>
      <c r="S45" s="21">
        <f t="shared" si="2"/>
        <v>7.5897727272727273</v>
      </c>
      <c r="T45" s="21">
        <f t="shared" si="2"/>
        <v>3.0806818181818185</v>
      </c>
      <c r="U45" s="17" t="str">
        <f t="shared" si="3"/>
        <v>Khá</v>
      </c>
      <c r="V45" s="98" t="s">
        <v>424</v>
      </c>
      <c r="W45" s="57"/>
      <c r="X45" s="103"/>
      <c r="Y45" s="18">
        <f>VLOOKUP(B45,'kỳ 1'!$B$9:$AL$81,37,0)</f>
        <v>0</v>
      </c>
      <c r="Z45" s="18">
        <f>VLOOKUP(B45,'kỳ 2'!$B$9:$AO$81,40,0)</f>
        <v>0</v>
      </c>
      <c r="AA45" s="18">
        <f>VLOOKUP(B45,'kỳ 3'!$B$9:$AO$81,40,0)</f>
        <v>0</v>
      </c>
      <c r="AB45" s="18">
        <f>VLOOKUP(B45,'kỳ 4'!$B$9:$AL$108,31,0)</f>
        <v>0</v>
      </c>
      <c r="AC45" s="18">
        <f>VLOOKUP(B45,'kỳ 5'!$B$9:$T$81,19,0)</f>
        <v>0</v>
      </c>
    </row>
    <row r="46" spans="1:30" ht="16.5" customHeight="1">
      <c r="A46" s="71">
        <v>40</v>
      </c>
      <c r="B46" s="117" t="s">
        <v>212</v>
      </c>
      <c r="C46" s="155" t="s">
        <v>213</v>
      </c>
      <c r="D46" s="160" t="s">
        <v>214</v>
      </c>
      <c r="E46" s="123" t="s">
        <v>215</v>
      </c>
      <c r="F46" s="129" t="s">
        <v>417</v>
      </c>
      <c r="G46" s="15">
        <f>VLOOKUP(B46,'kỳ 1'!$B$9:$AL$81,32,0)</f>
        <v>149.89999999999998</v>
      </c>
      <c r="H46" s="15">
        <f>VLOOKUP(B46,'kỳ 1'!$B$9:$AL$81,34,0)</f>
        <v>52.5</v>
      </c>
      <c r="I46" s="15">
        <f>VLOOKUP(B46,'kỳ 2'!$B$9:$AL$81,35,0)</f>
        <v>157.19999999999999</v>
      </c>
      <c r="J46" s="15">
        <f>VLOOKUP(B46,'kỳ 2'!$B$9:$AL$81,37,0)</f>
        <v>63.1</v>
      </c>
      <c r="K46" s="15">
        <f>VLOOKUP(B46,'kỳ 3'!$B$9:$AL$81,35,0)</f>
        <v>167.29999999999998</v>
      </c>
      <c r="L46" s="15">
        <f>VLOOKUP(B46,'kỳ 3'!$B$9:$AL$81,37,0)</f>
        <v>66.900000000000006</v>
      </c>
      <c r="M46" s="15">
        <f>VLOOKUP(B46,'kỳ 4'!$B$9:$AL$108,26,0)</f>
        <v>110.4</v>
      </c>
      <c r="N46" s="15">
        <f>VLOOKUP(B46,'kỳ 4'!$B$9:$AL$108,28,0)</f>
        <v>46.6</v>
      </c>
      <c r="O46" s="15">
        <f>VLOOKUP(B46,'kỳ 5'!$B$9:$R$81,14,0)</f>
        <v>48.4</v>
      </c>
      <c r="P46" s="15">
        <f>VLOOKUP(B46,'kỳ 5'!$B$9:$R$81,16,0)</f>
        <v>20</v>
      </c>
      <c r="Q46" s="16">
        <f t="shared" si="4"/>
        <v>633.19999999999993</v>
      </c>
      <c r="R46" s="16">
        <f t="shared" si="1"/>
        <v>249.1</v>
      </c>
      <c r="S46" s="21">
        <f t="shared" si="2"/>
        <v>7.1954545454545444</v>
      </c>
      <c r="T46" s="21">
        <f t="shared" si="2"/>
        <v>2.8306818181818181</v>
      </c>
      <c r="U46" s="17" t="str">
        <f t="shared" ref="U46" si="5">IF(T46&gt;=3.6,"Xuất sắc",IF(T46&gt;=3.2,"Giỏi",IF(T46&gt;=2.5, "Khá",IF(T46&gt;=2,"TB"))))</f>
        <v>Khá</v>
      </c>
      <c r="V46" s="98" t="s">
        <v>424</v>
      </c>
      <c r="W46" s="107"/>
      <c r="X46" s="96"/>
      <c r="Y46" s="18">
        <f>VLOOKUP(B46,'kỳ 1'!$B$9:$AL$81,37,0)</f>
        <v>0</v>
      </c>
      <c r="Z46" s="18">
        <f>VLOOKUP(B46,'kỳ 2'!$B$9:$AO$81,40,0)</f>
        <v>0</v>
      </c>
      <c r="AA46" s="18">
        <f>VLOOKUP(B46,'kỳ 3'!$B$9:$AO$81,40,0)</f>
        <v>0</v>
      </c>
      <c r="AB46" s="18">
        <f>VLOOKUP(B46,'kỳ 4'!$B$9:$AL$108,31,0)</f>
        <v>0</v>
      </c>
      <c r="AC46" s="18">
        <f>VLOOKUP(B46,'kỳ 5'!$B$9:$T$81,19,0)</f>
        <v>0</v>
      </c>
    </row>
    <row r="47" spans="1:30" ht="16.5" customHeight="1">
      <c r="A47" s="71">
        <v>41</v>
      </c>
      <c r="B47" s="117" t="s">
        <v>217</v>
      </c>
      <c r="C47" s="155" t="s">
        <v>218</v>
      </c>
      <c r="D47" s="160" t="s">
        <v>219</v>
      </c>
      <c r="E47" s="123" t="s">
        <v>220</v>
      </c>
      <c r="F47" s="129" t="s">
        <v>273</v>
      </c>
      <c r="G47" s="15">
        <f>VLOOKUP(B47,'kỳ 1'!$B$9:$AL$81,32,0)</f>
        <v>171</v>
      </c>
      <c r="H47" s="15">
        <f>VLOOKUP(B47,'kỳ 1'!$B$9:$AL$81,34,0)</f>
        <v>66.5</v>
      </c>
      <c r="I47" s="15">
        <f>VLOOKUP(B47,'kỳ 2'!$B$9:$AL$81,35,0)</f>
        <v>159</v>
      </c>
      <c r="J47" s="15">
        <f>VLOOKUP(B47,'kỳ 2'!$B$9:$AL$81,37,0)</f>
        <v>65.5</v>
      </c>
      <c r="K47" s="15">
        <f>VLOOKUP(B47,'kỳ 3'!$B$9:$AL$81,35,0)</f>
        <v>163.30000000000001</v>
      </c>
      <c r="L47" s="15">
        <f>VLOOKUP(B47,'kỳ 3'!$B$9:$AL$81,37,0)</f>
        <v>64.5</v>
      </c>
      <c r="M47" s="15">
        <f>VLOOKUP(B47,'kỳ 4'!$B$9:$AL$108,26,0)</f>
        <v>108.6</v>
      </c>
      <c r="N47" s="15">
        <f>VLOOKUP(B47,'kỳ 4'!$B$9:$AL$108,28,0)</f>
        <v>44</v>
      </c>
      <c r="O47" s="15">
        <f>VLOOKUP(B47,'kỳ 5'!$B$9:$R$81,14,0)</f>
        <v>47.599999999999994</v>
      </c>
      <c r="P47" s="15">
        <f>VLOOKUP(B47,'kỳ 5'!$B$9:$R$81,16,0)</f>
        <v>20</v>
      </c>
      <c r="Q47" s="16">
        <f t="shared" si="4"/>
        <v>649.5</v>
      </c>
      <c r="R47" s="16">
        <f t="shared" si="1"/>
        <v>260.5</v>
      </c>
      <c r="S47" s="21">
        <f t="shared" si="2"/>
        <v>7.3806818181818183</v>
      </c>
      <c r="T47" s="21">
        <f t="shared" si="2"/>
        <v>2.9602272727272729</v>
      </c>
      <c r="U47" s="17" t="str">
        <f t="shared" si="3"/>
        <v>Khá</v>
      </c>
      <c r="V47" s="98" t="s">
        <v>424</v>
      </c>
      <c r="W47" s="57"/>
      <c r="X47" s="103"/>
      <c r="Y47" s="18">
        <f>VLOOKUP(B47,'kỳ 1'!$B$9:$AL$81,37,0)</f>
        <v>0</v>
      </c>
      <c r="Z47" s="18">
        <f>VLOOKUP(B47,'kỳ 2'!$B$9:$AO$81,40,0)</f>
        <v>0</v>
      </c>
      <c r="AA47" s="18">
        <f>VLOOKUP(B47,'kỳ 3'!$B$9:$AO$81,40,0)</f>
        <v>0</v>
      </c>
      <c r="AB47" s="18">
        <f>VLOOKUP(B47,'kỳ 4'!$B$9:$AL$108,31,0)</f>
        <v>0</v>
      </c>
      <c r="AC47" s="18">
        <f>VLOOKUP(B47,'kỳ 5'!$B$9:$T$81,19,0)</f>
        <v>0</v>
      </c>
    </row>
    <row r="48" spans="1:30" ht="16.5" customHeight="1">
      <c r="A48" s="71">
        <v>42</v>
      </c>
      <c r="B48" s="117" t="s">
        <v>222</v>
      </c>
      <c r="C48" s="155" t="s">
        <v>223</v>
      </c>
      <c r="D48" s="160" t="s">
        <v>224</v>
      </c>
      <c r="E48" s="123" t="s">
        <v>225</v>
      </c>
      <c r="F48" s="129" t="s">
        <v>273</v>
      </c>
      <c r="G48" s="15">
        <f>VLOOKUP(B48,'kỳ 1'!$B$9:$AL$81,32,0)</f>
        <v>150.00000000000003</v>
      </c>
      <c r="H48" s="15">
        <f>VLOOKUP(B48,'kỳ 1'!$B$9:$AL$81,34,0)</f>
        <v>53.5</v>
      </c>
      <c r="I48" s="15">
        <f>VLOOKUP(B48,'kỳ 2'!$B$9:$AL$81,35,0)</f>
        <v>71.2</v>
      </c>
      <c r="J48" s="15">
        <f>VLOOKUP(B48,'kỳ 2'!$B$9:$AL$81,37,0)</f>
        <v>25.5</v>
      </c>
      <c r="K48" s="15">
        <f>VLOOKUP(B48,'kỳ 3'!$B$9:$AL$81,35,0)</f>
        <v>148.69999999999999</v>
      </c>
      <c r="L48" s="15">
        <f>VLOOKUP(B48,'kỳ 3'!$B$9:$AL$81,37,0)</f>
        <v>54</v>
      </c>
      <c r="M48" s="15">
        <f>VLOOKUP(B48,'kỳ 4'!$B$9:$AL$108,26,0)</f>
        <v>83.4</v>
      </c>
      <c r="N48" s="15">
        <f>VLOOKUP(B48,'kỳ 4'!$B$9:$AL$108,28,0)</f>
        <v>27</v>
      </c>
      <c r="O48" s="15">
        <f>VLOOKUP(B48,'kỳ 5'!$B$9:$R$81,14,0)</f>
        <v>37.799999999999997</v>
      </c>
      <c r="P48" s="15">
        <f>VLOOKUP(B48,'kỳ 5'!$B$9:$R$81,16,0)</f>
        <v>13.6</v>
      </c>
      <c r="Q48" s="16">
        <f t="shared" si="4"/>
        <v>491.10000000000008</v>
      </c>
      <c r="R48" s="16">
        <f t="shared" si="1"/>
        <v>173.6</v>
      </c>
      <c r="S48" s="21">
        <f t="shared" si="2"/>
        <v>5.5806818181818194</v>
      </c>
      <c r="T48" s="21">
        <f t="shared" si="2"/>
        <v>1.9727272727272727</v>
      </c>
      <c r="U48" s="17"/>
      <c r="V48" s="57"/>
      <c r="W48" s="107" t="s">
        <v>423</v>
      </c>
      <c r="X48" s="96"/>
      <c r="Y48" s="18" t="str">
        <f>VLOOKUP(B48,'kỳ 1'!$B$9:$AL$81,37,0)</f>
        <v>Nợ HP</v>
      </c>
      <c r="Z48" s="18" t="str">
        <f>VLOOKUP(B48,'kỳ 2'!$B$9:$AO$81,40,0)</f>
        <v>Nợ HP</v>
      </c>
      <c r="AA48" s="18">
        <f>VLOOKUP(B48,'kỳ 3'!$B$9:$AO$81,40,0)</f>
        <v>0</v>
      </c>
      <c r="AB48" s="18" t="str">
        <f>VLOOKUP(B48,'kỳ 4'!$B$9:$AL$108,31,0)</f>
        <v>Nợ HP</v>
      </c>
      <c r="AC48" s="18">
        <f>VLOOKUP(B48,'kỳ 5'!$B$9:$T$81,19,0)</f>
        <v>0</v>
      </c>
    </row>
    <row r="49" spans="1:29" ht="15" customHeight="1">
      <c r="A49" s="71">
        <v>43</v>
      </c>
      <c r="B49" s="117" t="s">
        <v>227</v>
      </c>
      <c r="C49" s="155" t="s">
        <v>228</v>
      </c>
      <c r="D49" s="160" t="s">
        <v>229</v>
      </c>
      <c r="E49" s="123" t="s">
        <v>230</v>
      </c>
      <c r="F49" s="129" t="s">
        <v>273</v>
      </c>
      <c r="G49" s="15">
        <f>VLOOKUP(B49,'kỳ 1'!$B$9:$AL$81,32,0)</f>
        <v>186.3</v>
      </c>
      <c r="H49" s="15">
        <f>VLOOKUP(B49,'kỳ 1'!$B$9:$AL$81,34,0)</f>
        <v>77.5</v>
      </c>
      <c r="I49" s="15">
        <f>VLOOKUP(B49,'kỳ 2'!$B$9:$AL$81,35,0)</f>
        <v>155.39999999999998</v>
      </c>
      <c r="J49" s="15">
        <f>VLOOKUP(B49,'kỳ 2'!$B$9:$AL$81,37,0)</f>
        <v>62.1</v>
      </c>
      <c r="K49" s="15">
        <f>VLOOKUP(B49,'kỳ 3'!$B$9:$AL$81,35,0)</f>
        <v>162.70000000000002</v>
      </c>
      <c r="L49" s="15">
        <f>VLOOKUP(B49,'kỳ 3'!$B$9:$AL$81,37,0)</f>
        <v>65</v>
      </c>
      <c r="M49" s="15">
        <f>VLOOKUP(B49,'kỳ 4'!$B$9:$AL$108,26,0)</f>
        <v>109.2</v>
      </c>
      <c r="N49" s="15">
        <f>VLOOKUP(B49,'kỳ 4'!$B$9:$AL$108,28,0)</f>
        <v>46.6</v>
      </c>
      <c r="O49" s="15">
        <f>VLOOKUP(B49,'kỳ 5'!$B$9:$R$81,14,0)</f>
        <v>45.2</v>
      </c>
      <c r="P49" s="15">
        <f>VLOOKUP(B49,'kỳ 5'!$B$9:$R$81,16,0)</f>
        <v>19.600000000000001</v>
      </c>
      <c r="Q49" s="16">
        <f t="shared" si="4"/>
        <v>658.80000000000007</v>
      </c>
      <c r="R49" s="16">
        <f t="shared" si="1"/>
        <v>270.8</v>
      </c>
      <c r="S49" s="21">
        <f t="shared" si="2"/>
        <v>7.4863636363636372</v>
      </c>
      <c r="T49" s="21">
        <f t="shared" si="2"/>
        <v>3.0772727272727276</v>
      </c>
      <c r="U49" s="17" t="str">
        <f t="shared" si="3"/>
        <v>Khá</v>
      </c>
      <c r="V49" s="98" t="s">
        <v>424</v>
      </c>
      <c r="W49" s="57"/>
      <c r="X49" s="103"/>
      <c r="Y49" s="18">
        <f>VLOOKUP(B49,'kỳ 1'!$B$9:$AL$81,37,0)</f>
        <v>0</v>
      </c>
      <c r="Z49" s="18">
        <f>VLOOKUP(B49,'kỳ 2'!$B$9:$AO$81,40,0)</f>
        <v>0</v>
      </c>
      <c r="AA49" s="18">
        <f>VLOOKUP(B49,'kỳ 3'!$B$9:$AO$81,40,0)</f>
        <v>0</v>
      </c>
      <c r="AB49" s="18">
        <f>VLOOKUP(B49,'kỳ 4'!$B$9:$AL$108,31,0)</f>
        <v>0</v>
      </c>
      <c r="AC49" s="18">
        <f>VLOOKUP(B49,'kỳ 5'!$B$9:$T$81,19,0)</f>
        <v>0</v>
      </c>
    </row>
    <row r="50" spans="1:29" s="92" customFormat="1" ht="16.5" customHeight="1">
      <c r="A50" s="87">
        <v>44</v>
      </c>
      <c r="B50" s="118" t="s">
        <v>232</v>
      </c>
      <c r="C50" s="156" t="s">
        <v>233</v>
      </c>
      <c r="D50" s="161" t="s">
        <v>234</v>
      </c>
      <c r="E50" s="124" t="s">
        <v>235</v>
      </c>
      <c r="F50" s="130" t="s">
        <v>273</v>
      </c>
      <c r="G50" s="52">
        <f>VLOOKUP(B50,'kỳ 1'!$B$9:$AL$81,32,0)</f>
        <v>168.90000000000003</v>
      </c>
      <c r="H50" s="52">
        <f>VLOOKUP(B50,'kỳ 1'!$B$9:$AL$81,34,0)</f>
        <v>63</v>
      </c>
      <c r="I50" s="52">
        <f>VLOOKUP(B50,'kỳ 2'!$B$9:$AL$81,35,0)</f>
        <v>26.6</v>
      </c>
      <c r="J50" s="52">
        <f>VLOOKUP(B50,'kỳ 2'!$B$9:$AL$81,37,0)</f>
        <v>0</v>
      </c>
      <c r="K50" s="52">
        <f>VLOOKUP(B50,'kỳ 3'!$B$9:$AL$81,35,0)</f>
        <v>0</v>
      </c>
      <c r="L50" s="52">
        <f>VLOOKUP(B50,'kỳ 3'!$B$9:$AL$81,37,0)</f>
        <v>0</v>
      </c>
      <c r="M50" s="52">
        <f>VLOOKUP(B50,'kỳ 4'!$B$9:$AL$108,26,0)</f>
        <v>0</v>
      </c>
      <c r="N50" s="52">
        <f>VLOOKUP(B50,'kỳ 4'!$B$9:$AL$108,28,0)</f>
        <v>0</v>
      </c>
      <c r="O50" s="52">
        <f>VLOOKUP(B50,'kỳ 5'!$B$9:$R$81,14,0)</f>
        <v>0</v>
      </c>
      <c r="P50" s="52">
        <f>VLOOKUP(B50,'kỳ 5'!$B$9:$R$81,16,0)</f>
        <v>0</v>
      </c>
      <c r="Q50" s="88">
        <f t="shared" si="4"/>
        <v>195.50000000000003</v>
      </c>
      <c r="R50" s="88">
        <f t="shared" si="1"/>
        <v>63</v>
      </c>
      <c r="S50" s="89">
        <f t="shared" si="2"/>
        <v>2.2215909090909096</v>
      </c>
      <c r="T50" s="89">
        <f t="shared" si="2"/>
        <v>0.71590909090909094</v>
      </c>
      <c r="U50" s="90"/>
      <c r="V50" s="57"/>
      <c r="W50" s="107" t="s">
        <v>423</v>
      </c>
      <c r="X50" s="96"/>
      <c r="Y50" s="91" t="str">
        <f>VLOOKUP(B50,'kỳ 1'!$B$9:$AL$81,37,0)</f>
        <v>Nợ HP</v>
      </c>
      <c r="Z50" s="91" t="str">
        <f>VLOOKUP(B50,'kỳ 2'!$B$9:$AO$81,40,0)</f>
        <v>Nợ HP</v>
      </c>
      <c r="AA50" s="91" t="str">
        <f>VLOOKUP(B50,'kỳ 3'!$B$9:$AO$81,40,0)</f>
        <v>Nợ HP</v>
      </c>
      <c r="AB50" s="91" t="str">
        <f>VLOOKUP(B50,'kỳ 4'!$B$9:$AL$108,31,0)</f>
        <v>Nợ HP</v>
      </c>
      <c r="AC50" s="91" t="str">
        <f>VLOOKUP(B50,'kỳ 5'!$B$9:$T$81,19,0)</f>
        <v>Nợ HP</v>
      </c>
    </row>
    <row r="51" spans="1:29" ht="16.5" customHeight="1">
      <c r="A51" s="71">
        <v>45</v>
      </c>
      <c r="B51" s="117" t="s">
        <v>238</v>
      </c>
      <c r="C51" s="155" t="s">
        <v>239</v>
      </c>
      <c r="D51" s="160" t="s">
        <v>240</v>
      </c>
      <c r="E51" s="123" t="s">
        <v>241</v>
      </c>
      <c r="F51" s="129" t="s">
        <v>273</v>
      </c>
      <c r="G51" s="15">
        <f>VLOOKUP(B51,'kỳ 1'!$B$9:$AL$81,32,0)</f>
        <v>164.8</v>
      </c>
      <c r="H51" s="15">
        <f>VLOOKUP(B51,'kỳ 1'!$B$9:$AL$81,34,0)</f>
        <v>62</v>
      </c>
      <c r="I51" s="15">
        <f>VLOOKUP(B51,'kỳ 2'!$B$9:$AL$81,35,0)</f>
        <v>150.19999999999999</v>
      </c>
      <c r="J51" s="15">
        <f>VLOOKUP(B51,'kỳ 2'!$B$9:$AL$81,37,0)</f>
        <v>59.5</v>
      </c>
      <c r="K51" s="15">
        <f>VLOOKUP(B51,'kỳ 3'!$B$9:$AL$81,35,0)</f>
        <v>170.4</v>
      </c>
      <c r="L51" s="15">
        <f>VLOOKUP(B51,'kỳ 3'!$B$9:$AL$81,37,0)</f>
        <v>68.5</v>
      </c>
      <c r="M51" s="15">
        <f>VLOOKUP(B51,'kỳ 4'!$B$9:$AL$108,26,0)</f>
        <v>110.39999999999999</v>
      </c>
      <c r="N51" s="15">
        <f>VLOOKUP(B51,'kỳ 4'!$B$9:$AL$108,28,0)</f>
        <v>45.6</v>
      </c>
      <c r="O51" s="15">
        <f>VLOOKUP(B51,'kỳ 5'!$B$9:$R$81,14,0)</f>
        <v>49.4</v>
      </c>
      <c r="P51" s="15">
        <f>VLOOKUP(B51,'kỳ 5'!$B$9:$R$81,16,0)</f>
        <v>20.6</v>
      </c>
      <c r="Q51" s="16">
        <f t="shared" si="4"/>
        <v>645.19999999999993</v>
      </c>
      <c r="R51" s="16">
        <f t="shared" si="1"/>
        <v>256.2</v>
      </c>
      <c r="S51" s="21">
        <f t="shared" si="2"/>
        <v>7.3318181818181811</v>
      </c>
      <c r="T51" s="21">
        <f t="shared" si="2"/>
        <v>2.9113636363636362</v>
      </c>
      <c r="U51" s="17" t="str">
        <f t="shared" si="3"/>
        <v>Khá</v>
      </c>
      <c r="V51" s="98" t="s">
        <v>424</v>
      </c>
      <c r="W51" s="57"/>
      <c r="X51" s="103"/>
      <c r="Y51" s="18">
        <f>VLOOKUP(B51,'kỳ 1'!$B$9:$AL$81,37,0)</f>
        <v>0</v>
      </c>
      <c r="Z51" s="18">
        <f>VLOOKUP(B51,'kỳ 2'!$B$9:$AO$81,40,0)</f>
        <v>0</v>
      </c>
      <c r="AA51" s="18">
        <f>VLOOKUP(B51,'kỳ 3'!$B$9:$AO$81,40,0)</f>
        <v>0</v>
      </c>
      <c r="AB51" s="18">
        <f>VLOOKUP(B51,'kỳ 4'!$B$9:$AL$108,31,0)</f>
        <v>0</v>
      </c>
      <c r="AC51" s="18">
        <f>VLOOKUP(B51,'kỳ 5'!$B$9:$T$81,19,0)</f>
        <v>0</v>
      </c>
    </row>
    <row r="52" spans="1:29" ht="16.5" customHeight="1">
      <c r="A52" s="71">
        <v>46</v>
      </c>
      <c r="B52" s="117" t="s">
        <v>244</v>
      </c>
      <c r="C52" s="155" t="s">
        <v>245</v>
      </c>
      <c r="D52" s="160" t="s">
        <v>246</v>
      </c>
      <c r="E52" s="123" t="s">
        <v>247</v>
      </c>
      <c r="F52" s="129" t="s">
        <v>417</v>
      </c>
      <c r="G52" s="15">
        <f>VLOOKUP(B52,'kỳ 1'!$B$9:$AL$81,32,0)</f>
        <v>173</v>
      </c>
      <c r="H52" s="15">
        <f>VLOOKUP(B52,'kỳ 1'!$B$9:$AL$81,34,0)</f>
        <v>66</v>
      </c>
      <c r="I52" s="15">
        <f>VLOOKUP(B52,'kỳ 2'!$B$9:$AL$81,35,0)</f>
        <v>152.80000000000001</v>
      </c>
      <c r="J52" s="15">
        <f>VLOOKUP(B52,'kỳ 2'!$B$9:$AL$81,37,0)</f>
        <v>61.5</v>
      </c>
      <c r="K52" s="15">
        <f>VLOOKUP(B52,'kỳ 3'!$B$9:$AL$81,35,0)</f>
        <v>171</v>
      </c>
      <c r="L52" s="15">
        <f>VLOOKUP(B52,'kỳ 3'!$B$9:$AL$81,37,0)</f>
        <v>66.5</v>
      </c>
      <c r="M52" s="15">
        <f>VLOOKUP(B52,'kỳ 4'!$B$9:$AL$108,26,0)</f>
        <v>107.2</v>
      </c>
      <c r="N52" s="15">
        <f>VLOOKUP(B52,'kỳ 4'!$B$9:$AL$108,28,0)</f>
        <v>44</v>
      </c>
      <c r="O52" s="15">
        <f>VLOOKUP(B52,'kỳ 5'!$B$9:$R$81,14,0)</f>
        <v>49</v>
      </c>
      <c r="P52" s="15">
        <f>VLOOKUP(B52,'kỳ 5'!$B$9:$R$81,16,0)</f>
        <v>20.6</v>
      </c>
      <c r="Q52" s="16">
        <f t="shared" si="4"/>
        <v>653</v>
      </c>
      <c r="R52" s="16">
        <f t="shared" si="1"/>
        <v>258.60000000000002</v>
      </c>
      <c r="S52" s="21">
        <f t="shared" si="2"/>
        <v>7.4204545454545459</v>
      </c>
      <c r="T52" s="21">
        <f t="shared" si="2"/>
        <v>2.9386363636363639</v>
      </c>
      <c r="U52" s="17" t="str">
        <f t="shared" si="3"/>
        <v>Khá</v>
      </c>
      <c r="V52" s="98" t="s">
        <v>424</v>
      </c>
      <c r="W52" s="57"/>
      <c r="X52" s="103"/>
      <c r="Y52" s="18">
        <f>VLOOKUP(B52,'kỳ 1'!$B$9:$AL$81,37,0)</f>
        <v>0</v>
      </c>
      <c r="Z52" s="18">
        <f>VLOOKUP(B52,'kỳ 2'!$B$9:$AO$81,40,0)</f>
        <v>0</v>
      </c>
      <c r="AA52" s="18">
        <f>VLOOKUP(B52,'kỳ 3'!$B$9:$AO$81,40,0)</f>
        <v>0</v>
      </c>
      <c r="AB52" s="18">
        <f>VLOOKUP(B52,'kỳ 4'!$B$9:$AL$108,31,0)</f>
        <v>0</v>
      </c>
      <c r="AC52" s="18">
        <f>VLOOKUP(B52,'kỳ 5'!$B$9:$T$81,19,0)</f>
        <v>0</v>
      </c>
    </row>
    <row r="53" spans="1:29" ht="16.5" customHeight="1">
      <c r="A53" s="71">
        <v>47</v>
      </c>
      <c r="B53" s="117" t="s">
        <v>249</v>
      </c>
      <c r="C53" s="155" t="s">
        <v>250</v>
      </c>
      <c r="D53" s="160" t="s">
        <v>17</v>
      </c>
      <c r="E53" s="123" t="s">
        <v>251</v>
      </c>
      <c r="F53" s="129" t="s">
        <v>417</v>
      </c>
      <c r="G53" s="15">
        <f>VLOOKUP(B53,'kỳ 1'!$B$9:$AL$81,32,0)</f>
        <v>180.8</v>
      </c>
      <c r="H53" s="15">
        <f>VLOOKUP(B53,'kỳ 1'!$B$9:$AL$81,34,0)</f>
        <v>74</v>
      </c>
      <c r="I53" s="15">
        <f>VLOOKUP(B53,'kỳ 2'!$B$9:$AL$81,35,0)</f>
        <v>135.6</v>
      </c>
      <c r="J53" s="15">
        <f>VLOOKUP(B53,'kỳ 2'!$B$9:$AL$81,37,0)</f>
        <v>48.1</v>
      </c>
      <c r="K53" s="15">
        <f>VLOOKUP(B53,'kỳ 3'!$B$9:$AL$81,35,0)</f>
        <v>180.29999999999995</v>
      </c>
      <c r="L53" s="15">
        <f>VLOOKUP(B53,'kỳ 3'!$B$9:$AL$81,37,0)</f>
        <v>74</v>
      </c>
      <c r="M53" s="15">
        <f>VLOOKUP(B53,'kỳ 4'!$B$9:$AL$108,26,0)</f>
        <v>108.6</v>
      </c>
      <c r="N53" s="15">
        <f>VLOOKUP(B53,'kỳ 4'!$B$9:$AL$108,28,0)</f>
        <v>43.6</v>
      </c>
      <c r="O53" s="15">
        <f>VLOOKUP(B53,'kỳ 5'!$B$9:$R$81,14,0)</f>
        <v>48.599999999999994</v>
      </c>
      <c r="P53" s="15">
        <f>VLOOKUP(B53,'kỳ 5'!$B$9:$R$81,16,0)</f>
        <v>19.600000000000001</v>
      </c>
      <c r="Q53" s="16">
        <f t="shared" si="4"/>
        <v>653.9</v>
      </c>
      <c r="R53" s="16">
        <f t="shared" si="1"/>
        <v>259.3</v>
      </c>
      <c r="S53" s="21">
        <f t="shared" si="2"/>
        <v>7.4306818181818182</v>
      </c>
      <c r="T53" s="21">
        <f t="shared" si="2"/>
        <v>2.9465909090909093</v>
      </c>
      <c r="U53" s="17" t="str">
        <f t="shared" si="3"/>
        <v>Khá</v>
      </c>
      <c r="V53" s="98" t="s">
        <v>424</v>
      </c>
      <c r="W53" s="57"/>
      <c r="X53" s="103"/>
      <c r="Y53" s="18">
        <f>VLOOKUP(B53,'kỳ 1'!$B$9:$AL$81,37,0)</f>
        <v>0</v>
      </c>
      <c r="Z53" s="18">
        <f>VLOOKUP(B53,'kỳ 2'!$B$9:$AO$81,40,0)</f>
        <v>0</v>
      </c>
      <c r="AA53" s="18">
        <f>VLOOKUP(B53,'kỳ 3'!$B$9:$AO$81,40,0)</f>
        <v>0</v>
      </c>
      <c r="AB53" s="18">
        <f>VLOOKUP(B53,'kỳ 4'!$B$9:$AL$108,31,0)</f>
        <v>0</v>
      </c>
      <c r="AC53" s="18">
        <f>VLOOKUP(B53,'kỳ 5'!$B$9:$T$81,19,0)</f>
        <v>0</v>
      </c>
    </row>
    <row r="54" spans="1:29" ht="16.5" customHeight="1">
      <c r="A54" s="71">
        <v>48</v>
      </c>
      <c r="B54" s="117" t="s">
        <v>254</v>
      </c>
      <c r="C54" s="155" t="s">
        <v>255</v>
      </c>
      <c r="D54" s="160" t="s">
        <v>256</v>
      </c>
      <c r="E54" s="123" t="s">
        <v>257</v>
      </c>
      <c r="F54" s="129" t="s">
        <v>417</v>
      </c>
      <c r="G54" s="15">
        <f>VLOOKUP(B54,'kỳ 1'!$B$9:$AL$81,32,0)</f>
        <v>175</v>
      </c>
      <c r="H54" s="15">
        <f>VLOOKUP(B54,'kỳ 1'!$B$9:$AL$81,34,0)</f>
        <v>70.5</v>
      </c>
      <c r="I54" s="15">
        <f>VLOOKUP(B54,'kỳ 2'!$B$9:$AL$81,35,0)</f>
        <v>155.19999999999999</v>
      </c>
      <c r="J54" s="15">
        <f>VLOOKUP(B54,'kỳ 2'!$B$9:$AL$81,37,0)</f>
        <v>61.5</v>
      </c>
      <c r="K54" s="15" t="e">
        <f>VLOOKUP(B54,'kỳ 3'!$B$9:$AL$81,35,0)</f>
        <v>#VALUE!</v>
      </c>
      <c r="L54" s="15">
        <f>VLOOKUP(B54,'kỳ 3'!$B$9:$AL$81,37,0)</f>
        <v>58.5</v>
      </c>
      <c r="M54" s="15">
        <f>VLOOKUP(B54,'kỳ 4'!$B$9:$AL$108,26,0)</f>
        <v>108.19999999999999</v>
      </c>
      <c r="N54" s="15">
        <f>VLOOKUP(B54,'kỳ 4'!$B$9:$AL$108,28,0)</f>
        <v>43</v>
      </c>
      <c r="O54" s="15">
        <f>VLOOKUP(B54,'kỳ 5'!$B$9:$R$81,14,0)</f>
        <v>47.599999999999994</v>
      </c>
      <c r="P54" s="15">
        <f>VLOOKUP(B54,'kỳ 5'!$B$9:$R$81,16,0)</f>
        <v>20</v>
      </c>
      <c r="Q54" s="16" t="e">
        <f t="shared" si="4"/>
        <v>#VALUE!</v>
      </c>
      <c r="R54" s="16">
        <f t="shared" si="1"/>
        <v>253.5</v>
      </c>
      <c r="S54" s="21" t="e">
        <f t="shared" si="2"/>
        <v>#VALUE!</v>
      </c>
      <c r="T54" s="21">
        <f t="shared" si="2"/>
        <v>2.8806818181818183</v>
      </c>
      <c r="U54" s="17"/>
      <c r="V54" s="57"/>
      <c r="W54" s="107" t="s">
        <v>423</v>
      </c>
      <c r="X54" s="96"/>
      <c r="Y54" s="18">
        <f>VLOOKUP(B54,'kỳ 1'!$B$9:$AL$81,37,0)</f>
        <v>0</v>
      </c>
      <c r="Z54" s="18">
        <f>VLOOKUP(B54,'kỳ 2'!$B$9:$AO$81,40,0)</f>
        <v>0</v>
      </c>
      <c r="AA54" s="91" t="str">
        <f>VLOOKUP(B54,'kỳ 3'!$B$9:$AO$81,40,0)</f>
        <v>Nợ HP</v>
      </c>
      <c r="AB54" s="18">
        <f>VLOOKUP(B54,'kỳ 4'!$B$9:$AL$108,31,0)</f>
        <v>0</v>
      </c>
      <c r="AC54" s="18">
        <f>VLOOKUP(B54,'kỳ 5'!$B$9:$T$81,19,0)</f>
        <v>0</v>
      </c>
    </row>
    <row r="55" spans="1:29" ht="16.5" customHeight="1">
      <c r="A55" s="71">
        <v>49</v>
      </c>
      <c r="B55" s="117" t="s">
        <v>262</v>
      </c>
      <c r="C55" s="155" t="s">
        <v>263</v>
      </c>
      <c r="D55" s="160" t="s">
        <v>119</v>
      </c>
      <c r="E55" s="123" t="s">
        <v>264</v>
      </c>
      <c r="F55" s="129" t="s">
        <v>417</v>
      </c>
      <c r="G55" s="15">
        <f>VLOOKUP(B55,'kỳ 1'!$B$9:$AL$81,32,0)</f>
        <v>176.6</v>
      </c>
      <c r="H55" s="15">
        <f>VLOOKUP(B55,'kỳ 1'!$B$9:$AL$81,34,0)</f>
        <v>71</v>
      </c>
      <c r="I55" s="15">
        <f>VLOOKUP(B55,'kỳ 2'!$B$9:$AL$81,35,0)</f>
        <v>163</v>
      </c>
      <c r="J55" s="15">
        <f>VLOOKUP(B55,'kỳ 2'!$B$9:$AL$81,37,0)</f>
        <v>66.400000000000006</v>
      </c>
      <c r="K55" s="15">
        <f>VLOOKUP(B55,'kỳ 3'!$B$9:$AL$81,35,0)</f>
        <v>174.2</v>
      </c>
      <c r="L55" s="15">
        <f>VLOOKUP(B55,'kỳ 3'!$B$9:$AL$81,37,0)</f>
        <v>70.599999999999994</v>
      </c>
      <c r="M55" s="15">
        <f>VLOOKUP(B55,'kỳ 4'!$B$9:$AL$108,26,0)</f>
        <v>108.2</v>
      </c>
      <c r="N55" s="15">
        <f>VLOOKUP(B55,'kỳ 4'!$B$9:$AL$108,28,0)</f>
        <v>44</v>
      </c>
      <c r="O55" s="15">
        <f>VLOOKUP(B55,'kỳ 5'!$B$9:$R$81,14,0)</f>
        <v>47.8</v>
      </c>
      <c r="P55" s="15">
        <f>VLOOKUP(B55,'kỳ 5'!$B$9:$R$81,16,0)</f>
        <v>20</v>
      </c>
      <c r="Q55" s="16">
        <f t="shared" si="4"/>
        <v>669.8</v>
      </c>
      <c r="R55" s="16">
        <f t="shared" si="1"/>
        <v>272</v>
      </c>
      <c r="S55" s="21">
        <f t="shared" si="2"/>
        <v>7.6113636363636354</v>
      </c>
      <c r="T55" s="21">
        <f t="shared" si="2"/>
        <v>3.0909090909090908</v>
      </c>
      <c r="U55" s="17" t="str">
        <f t="shared" si="3"/>
        <v>Khá</v>
      </c>
      <c r="V55" s="98" t="s">
        <v>424</v>
      </c>
      <c r="W55" s="57"/>
      <c r="X55" s="103"/>
      <c r="Y55" s="18">
        <f>VLOOKUP(B55,'kỳ 1'!$B$9:$AL$81,37,0)</f>
        <v>0</v>
      </c>
      <c r="Z55" s="18">
        <f>VLOOKUP(B55,'kỳ 2'!$B$9:$AO$81,40,0)</f>
        <v>0</v>
      </c>
      <c r="AA55" s="18">
        <f>VLOOKUP(B55,'kỳ 3'!$B$9:$AO$81,40,0)</f>
        <v>0</v>
      </c>
      <c r="AB55" s="18">
        <f>VLOOKUP(B55,'kỳ 4'!$B$9:$AL$108,31,0)</f>
        <v>0</v>
      </c>
      <c r="AC55" s="18">
        <f>VLOOKUP(B55,'kỳ 5'!$B$9:$T$81,19,0)</f>
        <v>0</v>
      </c>
    </row>
    <row r="56" spans="1:29" ht="16.5" customHeight="1">
      <c r="A56" s="71">
        <v>50</v>
      </c>
      <c r="B56" s="117" t="s">
        <v>266</v>
      </c>
      <c r="C56" s="155" t="s">
        <v>267</v>
      </c>
      <c r="D56" s="160" t="s">
        <v>268</v>
      </c>
      <c r="E56" s="123" t="s">
        <v>269</v>
      </c>
      <c r="F56" s="129" t="s">
        <v>273</v>
      </c>
      <c r="G56" s="15">
        <f>VLOOKUP(B56,'kỳ 1'!$B$9:$AL$81,32,0)</f>
        <v>172.99999999999997</v>
      </c>
      <c r="H56" s="15">
        <f>VLOOKUP(B56,'kỳ 1'!$B$9:$AL$81,34,0)</f>
        <v>70</v>
      </c>
      <c r="I56" s="15">
        <f>VLOOKUP(B56,'kỳ 2'!$B$9:$AL$81,35,0)</f>
        <v>153.39999999999998</v>
      </c>
      <c r="J56" s="15">
        <f>VLOOKUP(B56,'kỳ 2'!$B$9:$AL$81,37,0)</f>
        <v>59.5</v>
      </c>
      <c r="K56" s="15">
        <f>VLOOKUP(B56,'kỳ 3'!$B$9:$AL$81,35,0)</f>
        <v>172.6</v>
      </c>
      <c r="L56" s="15">
        <f>VLOOKUP(B56,'kỳ 3'!$B$9:$AL$81,37,0)</f>
        <v>69.599999999999994</v>
      </c>
      <c r="M56" s="15">
        <f>VLOOKUP(B56,'kỳ 4'!$B$9:$AL$108,26,0)</f>
        <v>112.8</v>
      </c>
      <c r="N56" s="15">
        <f>VLOOKUP(B56,'kỳ 4'!$B$9:$AL$108,28,0)</f>
        <v>47.2</v>
      </c>
      <c r="O56" s="15">
        <f>VLOOKUP(B56,'kỳ 5'!$B$9:$R$81,14,0)</f>
        <v>49.2</v>
      </c>
      <c r="P56" s="15">
        <f>VLOOKUP(B56,'kỳ 5'!$B$9:$R$81,16,0)</f>
        <v>20.6</v>
      </c>
      <c r="Q56" s="16">
        <f t="shared" si="4"/>
        <v>661</v>
      </c>
      <c r="R56" s="16">
        <f t="shared" si="1"/>
        <v>266.90000000000003</v>
      </c>
      <c r="S56" s="21">
        <f t="shared" si="2"/>
        <v>7.5113636363636367</v>
      </c>
      <c r="T56" s="21">
        <f t="shared" si="2"/>
        <v>3.0329545454545457</v>
      </c>
      <c r="U56" s="17" t="str">
        <f t="shared" si="3"/>
        <v>Khá</v>
      </c>
      <c r="V56" s="98" t="s">
        <v>424</v>
      </c>
      <c r="W56" s="57"/>
      <c r="X56" s="103"/>
      <c r="Y56" s="18">
        <f>VLOOKUP(B56,'kỳ 1'!$B$9:$AL$81,37,0)</f>
        <v>0</v>
      </c>
      <c r="Z56" s="18">
        <f>VLOOKUP(B56,'kỳ 2'!$B$9:$AO$81,40,0)</f>
        <v>0</v>
      </c>
      <c r="AA56" s="18">
        <f>VLOOKUP(B56,'kỳ 3'!$B$9:$AO$81,40,0)</f>
        <v>0</v>
      </c>
      <c r="AB56" s="18">
        <f>VLOOKUP(B56,'kỳ 4'!$B$9:$AL$108,31,0)</f>
        <v>0</v>
      </c>
      <c r="AC56" s="18">
        <f>VLOOKUP(B56,'kỳ 5'!$B$9:$T$81,19,0)</f>
        <v>0</v>
      </c>
    </row>
    <row r="57" spans="1:29" ht="16.5" customHeight="1">
      <c r="A57" s="71">
        <v>51</v>
      </c>
      <c r="B57" s="117" t="s">
        <v>279</v>
      </c>
      <c r="C57" s="155" t="s">
        <v>280</v>
      </c>
      <c r="D57" s="160" t="s">
        <v>281</v>
      </c>
      <c r="E57" s="123" t="s">
        <v>282</v>
      </c>
      <c r="F57" s="129" t="s">
        <v>273</v>
      </c>
      <c r="G57" s="15">
        <f>VLOOKUP(B57,'kỳ 1'!$B$9:$AL$81,32,0)</f>
        <v>169.60000000000002</v>
      </c>
      <c r="H57" s="15">
        <f>VLOOKUP(B57,'kỳ 1'!$B$9:$AL$81,34,0)</f>
        <v>66</v>
      </c>
      <c r="I57" s="15">
        <f>VLOOKUP(B57,'kỳ 2'!$B$9:$AL$81,35,0)</f>
        <v>159.80000000000001</v>
      </c>
      <c r="J57" s="15">
        <f>VLOOKUP(B57,'kỳ 2'!$B$9:$AL$81,37,0)</f>
        <v>65.5</v>
      </c>
      <c r="K57" s="15">
        <f>VLOOKUP(B57,'kỳ 3'!$B$9:$AL$81,35,0)</f>
        <v>169.6</v>
      </c>
      <c r="L57" s="15">
        <f>VLOOKUP(B57,'kỳ 3'!$B$9:$AL$81,37,0)</f>
        <v>68.599999999999994</v>
      </c>
      <c r="M57" s="15">
        <f>VLOOKUP(B57,'kỳ 4'!$B$9:$AL$108,26,0)</f>
        <v>108.60000000000001</v>
      </c>
      <c r="N57" s="15">
        <f>VLOOKUP(B57,'kỳ 4'!$B$9:$AL$108,28,0)</f>
        <v>44</v>
      </c>
      <c r="O57" s="15">
        <f>VLOOKUP(B57,'kỳ 5'!$B$9:$R$81,14,0)</f>
        <v>49.800000000000004</v>
      </c>
      <c r="P57" s="15">
        <f>VLOOKUP(B57,'kỳ 5'!$B$9:$R$81,16,0)</f>
        <v>21</v>
      </c>
      <c r="Q57" s="16">
        <f t="shared" si="4"/>
        <v>657.4</v>
      </c>
      <c r="R57" s="16">
        <f t="shared" si="1"/>
        <v>265.10000000000002</v>
      </c>
      <c r="S57" s="21">
        <f t="shared" si="2"/>
        <v>7.4704545454545448</v>
      </c>
      <c r="T57" s="21">
        <f t="shared" si="2"/>
        <v>3.0125000000000002</v>
      </c>
      <c r="U57" s="17" t="str">
        <f t="shared" si="3"/>
        <v>Khá</v>
      </c>
      <c r="V57" s="98" t="s">
        <v>424</v>
      </c>
      <c r="W57" s="57"/>
      <c r="X57" s="103"/>
      <c r="Y57" s="18">
        <f>VLOOKUP(B57,'kỳ 1'!$B$9:$AL$81,37,0)</f>
        <v>0</v>
      </c>
      <c r="Z57" s="18">
        <f>VLOOKUP(B57,'kỳ 2'!$B$9:$AO$81,40,0)</f>
        <v>0</v>
      </c>
      <c r="AA57" s="18">
        <f>VLOOKUP(B57,'kỳ 3'!$B$9:$AO$81,40,0)</f>
        <v>0</v>
      </c>
      <c r="AB57" s="18">
        <f>VLOOKUP(B57,'kỳ 4'!$B$9:$AL$108,31,0)</f>
        <v>0</v>
      </c>
      <c r="AC57" s="18">
        <f>VLOOKUP(B57,'kỳ 5'!$B$9:$T$81,19,0)</f>
        <v>0</v>
      </c>
    </row>
    <row r="58" spans="1:29" ht="16.5" customHeight="1">
      <c r="A58" s="71">
        <v>52</v>
      </c>
      <c r="B58" s="117" t="s">
        <v>283</v>
      </c>
      <c r="C58" s="155" t="s">
        <v>284</v>
      </c>
      <c r="D58" s="160" t="s">
        <v>14</v>
      </c>
      <c r="E58" s="123" t="s">
        <v>285</v>
      </c>
      <c r="F58" s="129" t="s">
        <v>273</v>
      </c>
      <c r="G58" s="15">
        <f>VLOOKUP(B58,'kỳ 1'!$B$9:$AL$81,32,0)</f>
        <v>174.4</v>
      </c>
      <c r="H58" s="15">
        <f>VLOOKUP(B58,'kỳ 1'!$B$9:$AL$81,34,0)</f>
        <v>70.5</v>
      </c>
      <c r="I58" s="15">
        <f>VLOOKUP(B58,'kỳ 2'!$B$9:$AL$81,35,0)</f>
        <v>164.8</v>
      </c>
      <c r="J58" s="15">
        <f>VLOOKUP(B58,'kỳ 2'!$B$9:$AL$81,37,0)</f>
        <v>68.5</v>
      </c>
      <c r="K58" s="15">
        <f>VLOOKUP(B58,'kỳ 3'!$B$9:$AL$81,35,0)</f>
        <v>170.5</v>
      </c>
      <c r="L58" s="15">
        <f>VLOOKUP(B58,'kỳ 3'!$B$9:$AL$81,37,0)</f>
        <v>68</v>
      </c>
      <c r="M58" s="15">
        <f>VLOOKUP(B58,'kỳ 4'!$B$9:$AL$108,26,0)</f>
        <v>112.6</v>
      </c>
      <c r="N58" s="15">
        <f>VLOOKUP(B58,'kỳ 4'!$B$9:$AL$108,28,0)</f>
        <v>46</v>
      </c>
      <c r="O58" s="15">
        <f>VLOOKUP(B58,'kỳ 5'!$B$9:$R$81,14,0)</f>
        <v>50.2</v>
      </c>
      <c r="P58" s="15">
        <f>VLOOKUP(B58,'kỳ 5'!$B$9:$R$81,16,0)</f>
        <v>21.6</v>
      </c>
      <c r="Q58" s="16">
        <f t="shared" si="4"/>
        <v>672.50000000000011</v>
      </c>
      <c r="R58" s="16">
        <f t="shared" si="1"/>
        <v>274.60000000000002</v>
      </c>
      <c r="S58" s="21">
        <f t="shared" si="2"/>
        <v>7.6420454545454559</v>
      </c>
      <c r="T58" s="21">
        <f t="shared" si="2"/>
        <v>3.1204545454545456</v>
      </c>
      <c r="U58" s="17" t="str">
        <f t="shared" si="3"/>
        <v>Khá</v>
      </c>
      <c r="V58" s="98" t="s">
        <v>424</v>
      </c>
      <c r="W58" s="57"/>
      <c r="X58" s="103"/>
      <c r="Y58" s="18">
        <f>VLOOKUP(B58,'kỳ 1'!$B$9:$AL$81,37,0)</f>
        <v>0</v>
      </c>
      <c r="Z58" s="18">
        <f>VLOOKUP(B58,'kỳ 2'!$B$9:$AO$81,40,0)</f>
        <v>0</v>
      </c>
      <c r="AA58" s="18">
        <f>VLOOKUP(B58,'kỳ 3'!$B$9:$AO$81,40,0)</f>
        <v>0</v>
      </c>
      <c r="AB58" s="18">
        <f>VLOOKUP(B58,'kỳ 4'!$B$9:$AL$108,31,0)</f>
        <v>0</v>
      </c>
      <c r="AC58" s="18">
        <f>VLOOKUP(B58,'kỳ 5'!$B$9:$T$81,19,0)</f>
        <v>0</v>
      </c>
    </row>
    <row r="59" spans="1:29" ht="16.5" customHeight="1">
      <c r="A59" s="71">
        <v>53</v>
      </c>
      <c r="B59" s="117" t="s">
        <v>286</v>
      </c>
      <c r="C59" s="155" t="s">
        <v>287</v>
      </c>
      <c r="D59" s="160" t="s">
        <v>14</v>
      </c>
      <c r="E59" s="123" t="s">
        <v>288</v>
      </c>
      <c r="F59" s="129" t="s">
        <v>417</v>
      </c>
      <c r="G59" s="15">
        <f>VLOOKUP(B59,'kỳ 1'!$B$9:$AL$81,32,0)</f>
        <v>174.39999999999998</v>
      </c>
      <c r="H59" s="15">
        <f>VLOOKUP(B59,'kỳ 1'!$B$9:$AL$81,34,0)</f>
        <v>69.5</v>
      </c>
      <c r="I59" s="15">
        <f>VLOOKUP(B59,'kỳ 2'!$B$9:$AL$81,35,0)</f>
        <v>166.59999999999997</v>
      </c>
      <c r="J59" s="15">
        <f>VLOOKUP(B59,'kỳ 2'!$B$9:$AL$81,37,0)</f>
        <v>69.099999999999994</v>
      </c>
      <c r="K59" s="15">
        <f>VLOOKUP(B59,'kỳ 3'!$B$9:$AL$81,35,0)</f>
        <v>178.79999999999998</v>
      </c>
      <c r="L59" s="15">
        <f>VLOOKUP(B59,'kỳ 3'!$B$9:$AL$81,37,0)</f>
        <v>73.900000000000006</v>
      </c>
      <c r="M59" s="15">
        <f>VLOOKUP(B59,'kỳ 4'!$B$9:$AL$108,26,0)</f>
        <v>110.4</v>
      </c>
      <c r="N59" s="15">
        <f>VLOOKUP(B59,'kỳ 4'!$B$9:$AL$108,28,0)</f>
        <v>45.6</v>
      </c>
      <c r="O59" s="15">
        <f>VLOOKUP(B59,'kỳ 5'!$B$9:$R$81,14,0)</f>
        <v>48.8</v>
      </c>
      <c r="P59" s="15">
        <f>VLOOKUP(B59,'kỳ 5'!$B$9:$R$81,16,0)</f>
        <v>20.6</v>
      </c>
      <c r="Q59" s="16">
        <f t="shared" si="4"/>
        <v>678.99999999999989</v>
      </c>
      <c r="R59" s="16">
        <f t="shared" si="1"/>
        <v>278.70000000000005</v>
      </c>
      <c r="S59" s="21">
        <f t="shared" si="2"/>
        <v>7.7159090909090899</v>
      </c>
      <c r="T59" s="21">
        <f t="shared" si="2"/>
        <v>3.1670454545454549</v>
      </c>
      <c r="U59" s="17" t="str">
        <f t="shared" si="3"/>
        <v>Khá</v>
      </c>
      <c r="V59" s="98" t="s">
        <v>424</v>
      </c>
      <c r="W59" s="57"/>
      <c r="X59" s="100"/>
      <c r="Y59" s="18">
        <f>VLOOKUP(B59,'kỳ 1'!$B$9:$AL$81,37,0)</f>
        <v>0</v>
      </c>
      <c r="Z59" s="18">
        <f>VLOOKUP(B59,'kỳ 2'!$B$9:$AO$81,40,0)</f>
        <v>0</v>
      </c>
      <c r="AA59" s="18">
        <f>VLOOKUP(B59,'kỳ 3'!$B$9:$AO$81,40,0)</f>
        <v>0</v>
      </c>
      <c r="AB59" s="18">
        <f>VLOOKUP(B59,'kỳ 4'!$B$9:$AL$108,31,0)</f>
        <v>0</v>
      </c>
      <c r="AC59" s="18">
        <f>VLOOKUP(B59,'kỳ 5'!$B$9:$T$81,19,0)</f>
        <v>0</v>
      </c>
    </row>
    <row r="60" spans="1:29" ht="16.5" customHeight="1">
      <c r="A60" s="71">
        <v>54</v>
      </c>
      <c r="B60" s="117" t="s">
        <v>289</v>
      </c>
      <c r="C60" s="155" t="s">
        <v>290</v>
      </c>
      <c r="D60" s="160" t="s">
        <v>256</v>
      </c>
      <c r="E60" s="123" t="s">
        <v>291</v>
      </c>
      <c r="F60" s="129" t="s">
        <v>417</v>
      </c>
      <c r="G60" s="15">
        <f>VLOOKUP(B60,'kỳ 1'!$B$9:$AL$81,32,0)</f>
        <v>175.3</v>
      </c>
      <c r="H60" s="15">
        <f>VLOOKUP(B60,'kỳ 1'!$B$9:$AL$81,34,0)</f>
        <v>69</v>
      </c>
      <c r="I60" s="15">
        <f>VLOOKUP(B60,'kỳ 2'!$B$9:$AL$81,35,0)</f>
        <v>157.40000000000003</v>
      </c>
      <c r="J60" s="15">
        <f>VLOOKUP(B60,'kỳ 2'!$B$9:$AL$81,37,0)</f>
        <v>63.5</v>
      </c>
      <c r="K60" s="15">
        <f>VLOOKUP(B60,'kỳ 3'!$B$9:$AL$81,35,0)</f>
        <v>180</v>
      </c>
      <c r="L60" s="15">
        <f>VLOOKUP(B60,'kỳ 3'!$B$9:$AL$81,37,0)</f>
        <v>74</v>
      </c>
      <c r="M60" s="15">
        <f>VLOOKUP(B60,'kỳ 4'!$B$9:$AL$108,26,0)</f>
        <v>107.6</v>
      </c>
      <c r="N60" s="15">
        <f>VLOOKUP(B60,'kỳ 4'!$B$9:$AL$108,28,0)</f>
        <v>45.6</v>
      </c>
      <c r="O60" s="15">
        <f>VLOOKUP(B60,'kỳ 5'!$B$9:$R$81,14,0)</f>
        <v>50.400000000000006</v>
      </c>
      <c r="P60" s="15">
        <f>VLOOKUP(B60,'kỳ 5'!$B$9:$R$81,16,0)</f>
        <v>21.6</v>
      </c>
      <c r="Q60" s="16">
        <f t="shared" si="4"/>
        <v>670.7</v>
      </c>
      <c r="R60" s="16">
        <f t="shared" si="1"/>
        <v>273.7</v>
      </c>
      <c r="S60" s="21">
        <f t="shared" si="2"/>
        <v>7.6215909090909095</v>
      </c>
      <c r="T60" s="21">
        <f t="shared" si="2"/>
        <v>3.1102272727272724</v>
      </c>
      <c r="U60" s="17" t="str">
        <f t="shared" si="3"/>
        <v>Khá</v>
      </c>
      <c r="V60" s="98" t="s">
        <v>424</v>
      </c>
      <c r="W60" s="57"/>
      <c r="X60" s="100"/>
      <c r="Y60" s="18">
        <f>VLOOKUP(B60,'kỳ 1'!$B$9:$AL$81,37,0)</f>
        <v>0</v>
      </c>
      <c r="Z60" s="18">
        <f>VLOOKUP(B60,'kỳ 2'!$B$9:$AO$81,40,0)</f>
        <v>0</v>
      </c>
      <c r="AA60" s="18">
        <f>VLOOKUP(B60,'kỳ 3'!$B$9:$AO$81,40,0)</f>
        <v>0</v>
      </c>
      <c r="AB60" s="18">
        <f>VLOOKUP(B60,'kỳ 4'!$B$9:$AL$108,31,0)</f>
        <v>0</v>
      </c>
      <c r="AC60" s="18">
        <f>VLOOKUP(B60,'kỳ 5'!$B$9:$T$81,19,0)</f>
        <v>0</v>
      </c>
    </row>
    <row r="61" spans="1:29" ht="16.5" customHeight="1">
      <c r="A61" s="71">
        <v>55</v>
      </c>
      <c r="B61" s="117" t="s">
        <v>292</v>
      </c>
      <c r="C61" s="155" t="s">
        <v>228</v>
      </c>
      <c r="D61" s="160" t="s">
        <v>256</v>
      </c>
      <c r="E61" s="123" t="s">
        <v>293</v>
      </c>
      <c r="F61" s="129" t="s">
        <v>273</v>
      </c>
      <c r="G61" s="15">
        <f>VLOOKUP(B61,'kỳ 1'!$B$9:$AL$81,32,0)</f>
        <v>190.6</v>
      </c>
      <c r="H61" s="15">
        <f>VLOOKUP(B61,'kỳ 1'!$B$9:$AL$81,34,0)</f>
        <v>77.400000000000006</v>
      </c>
      <c r="I61" s="15">
        <f>VLOOKUP(B61,'kỳ 2'!$B$9:$AL$81,35,0)</f>
        <v>162.80000000000001</v>
      </c>
      <c r="J61" s="15">
        <f>VLOOKUP(B61,'kỳ 2'!$B$9:$AL$81,37,0)</f>
        <v>67.5</v>
      </c>
      <c r="K61" s="15">
        <f>VLOOKUP(B61,'kỳ 3'!$B$9:$AL$81,35,0)</f>
        <v>165.8</v>
      </c>
      <c r="L61" s="15">
        <f>VLOOKUP(B61,'kỳ 3'!$B$9:$AL$81,37,0)</f>
        <v>67</v>
      </c>
      <c r="M61" s="15">
        <f>VLOOKUP(B61,'kỳ 4'!$B$9:$AL$108,26,0)</f>
        <v>118</v>
      </c>
      <c r="N61" s="15">
        <f>VLOOKUP(B61,'kỳ 4'!$B$9:$AL$108,28,0)</f>
        <v>48.800000000000004</v>
      </c>
      <c r="O61" s="15">
        <f>VLOOKUP(B61,'kỳ 5'!$B$9:$R$81,14,0)</f>
        <v>52.800000000000004</v>
      </c>
      <c r="P61" s="15">
        <f>VLOOKUP(B61,'kỳ 5'!$B$9:$R$81,16,0)</f>
        <v>22.2</v>
      </c>
      <c r="Q61" s="16">
        <f t="shared" si="4"/>
        <v>690</v>
      </c>
      <c r="R61" s="16">
        <f t="shared" si="1"/>
        <v>282.89999999999998</v>
      </c>
      <c r="S61" s="21">
        <f t="shared" si="2"/>
        <v>7.8409090909090908</v>
      </c>
      <c r="T61" s="21">
        <f t="shared" si="2"/>
        <v>3.2147727272727269</v>
      </c>
      <c r="U61" s="17" t="str">
        <f t="shared" si="3"/>
        <v>Giỏi</v>
      </c>
      <c r="V61" s="98" t="s">
        <v>424</v>
      </c>
      <c r="W61" s="57"/>
      <c r="X61" s="103"/>
      <c r="Y61" s="18">
        <f>VLOOKUP(B61,'kỳ 1'!$B$9:$AL$81,37,0)</f>
        <v>0</v>
      </c>
      <c r="Z61" s="18">
        <f>VLOOKUP(B61,'kỳ 2'!$B$9:$AO$81,40,0)</f>
        <v>0</v>
      </c>
      <c r="AA61" s="18">
        <f>VLOOKUP(B61,'kỳ 3'!$B$9:$AO$81,40,0)</f>
        <v>0</v>
      </c>
      <c r="AB61" s="18">
        <f>VLOOKUP(B61,'kỳ 4'!$B$9:$AL$108,31,0)</f>
        <v>0</v>
      </c>
      <c r="AC61" s="18">
        <f>VLOOKUP(B61,'kỳ 5'!$B$9:$T$81,19,0)</f>
        <v>0</v>
      </c>
    </row>
    <row r="62" spans="1:29" ht="16.5" customHeight="1">
      <c r="A62" s="71">
        <v>56</v>
      </c>
      <c r="B62" s="117" t="s">
        <v>294</v>
      </c>
      <c r="C62" s="155" t="s">
        <v>295</v>
      </c>
      <c r="D62" s="160" t="s">
        <v>296</v>
      </c>
      <c r="E62" s="123" t="s">
        <v>297</v>
      </c>
      <c r="F62" s="129" t="s">
        <v>273</v>
      </c>
      <c r="G62" s="15">
        <f>VLOOKUP(B62,'kỳ 1'!$B$9:$AL$81,32,0)</f>
        <v>185</v>
      </c>
      <c r="H62" s="15">
        <f>VLOOKUP(B62,'kỳ 1'!$B$9:$AL$81,34,0)</f>
        <v>73</v>
      </c>
      <c r="I62" s="15">
        <f>VLOOKUP(B62,'kỳ 2'!$B$9:$AL$81,35,0)</f>
        <v>167.8</v>
      </c>
      <c r="J62" s="15">
        <f>VLOOKUP(B62,'kỳ 2'!$B$9:$AL$81,37,0)</f>
        <v>68.7</v>
      </c>
      <c r="K62" s="15">
        <f>VLOOKUP(B62,'kỳ 3'!$B$9:$AL$81,35,0)</f>
        <v>172.89999999999998</v>
      </c>
      <c r="L62" s="15">
        <f>VLOOKUP(B62,'kỳ 3'!$B$9:$AL$81,37,0)</f>
        <v>69.5</v>
      </c>
      <c r="M62" s="15">
        <f>VLOOKUP(B62,'kỳ 4'!$B$9:$AL$108,26,0)</f>
        <v>120.60000000000001</v>
      </c>
      <c r="N62" s="15">
        <f>VLOOKUP(B62,'kỳ 4'!$B$9:$AL$108,28,0)</f>
        <v>50</v>
      </c>
      <c r="O62" s="15">
        <f>VLOOKUP(B62,'kỳ 5'!$B$9:$R$81,14,0)</f>
        <v>53.2</v>
      </c>
      <c r="P62" s="15">
        <f>VLOOKUP(B62,'kỳ 5'!$B$9:$R$81,16,0)</f>
        <v>22.2</v>
      </c>
      <c r="Q62" s="16">
        <f t="shared" si="4"/>
        <v>699.50000000000011</v>
      </c>
      <c r="R62" s="16">
        <f t="shared" si="1"/>
        <v>283.39999999999998</v>
      </c>
      <c r="S62" s="21">
        <f t="shared" si="2"/>
        <v>7.9488636363636376</v>
      </c>
      <c r="T62" s="21">
        <f t="shared" si="2"/>
        <v>3.2204545454545452</v>
      </c>
      <c r="U62" s="17" t="str">
        <f t="shared" si="3"/>
        <v>Giỏi</v>
      </c>
      <c r="V62" s="98" t="s">
        <v>424</v>
      </c>
      <c r="W62" s="57"/>
      <c r="X62" s="103"/>
      <c r="Y62" s="18">
        <f>VLOOKUP(B62,'kỳ 1'!$B$9:$AL$81,37,0)</f>
        <v>0</v>
      </c>
      <c r="Z62" s="18">
        <f>VLOOKUP(B62,'kỳ 2'!$B$9:$AO$81,40,0)</f>
        <v>0</v>
      </c>
      <c r="AA62" s="18">
        <f>VLOOKUP(B62,'kỳ 3'!$B$9:$AO$81,40,0)</f>
        <v>0</v>
      </c>
      <c r="AB62" s="18">
        <f>VLOOKUP(B62,'kỳ 4'!$B$9:$AL$108,31,0)</f>
        <v>0</v>
      </c>
      <c r="AC62" s="18">
        <f>VLOOKUP(B62,'kỳ 5'!$B$9:$T$81,19,0)</f>
        <v>0</v>
      </c>
    </row>
    <row r="63" spans="1:29" ht="16.5" customHeight="1">
      <c r="A63" s="71">
        <v>57</v>
      </c>
      <c r="B63" s="117" t="s">
        <v>298</v>
      </c>
      <c r="C63" s="155" t="s">
        <v>299</v>
      </c>
      <c r="D63" s="160" t="s">
        <v>22</v>
      </c>
      <c r="E63" s="123" t="s">
        <v>300</v>
      </c>
      <c r="F63" s="129" t="s">
        <v>273</v>
      </c>
      <c r="G63" s="15">
        <f>VLOOKUP(B63,'kỳ 1'!$B$9:$AL$81,32,0)</f>
        <v>162.10000000000002</v>
      </c>
      <c r="H63" s="15">
        <f>VLOOKUP(B63,'kỳ 1'!$B$9:$AL$81,34,0)</f>
        <v>58.4</v>
      </c>
      <c r="I63" s="15">
        <f>VLOOKUP(B63,'kỳ 2'!$B$9:$AL$81,35,0)</f>
        <v>141.4</v>
      </c>
      <c r="J63" s="15">
        <f>VLOOKUP(B63,'kỳ 2'!$B$9:$AL$81,37,0)</f>
        <v>53</v>
      </c>
      <c r="K63" s="15">
        <f>VLOOKUP(B63,'kỳ 3'!$B$9:$AL$81,35,0)</f>
        <v>153.19999999999999</v>
      </c>
      <c r="L63" s="15">
        <f>VLOOKUP(B63,'kỳ 3'!$B$9:$AL$81,37,0)</f>
        <v>57.5</v>
      </c>
      <c r="M63" s="15">
        <f>VLOOKUP(B63,'kỳ 4'!$B$9:$AL$108,26,0)</f>
        <v>104.6</v>
      </c>
      <c r="N63" s="15">
        <f>VLOOKUP(B63,'kỳ 4'!$B$9:$AL$108,28,0)</f>
        <v>43.6</v>
      </c>
      <c r="O63" s="15">
        <f>VLOOKUP(B63,'kỳ 5'!$B$9:$R$81,14,0)</f>
        <v>47</v>
      </c>
      <c r="P63" s="15">
        <f>VLOOKUP(B63,'kỳ 5'!$B$9:$R$81,16,0)</f>
        <v>20</v>
      </c>
      <c r="Q63" s="16">
        <f t="shared" si="4"/>
        <v>608.29999999999995</v>
      </c>
      <c r="R63" s="16">
        <f t="shared" si="1"/>
        <v>232.5</v>
      </c>
      <c r="S63" s="21">
        <f t="shared" si="2"/>
        <v>6.9124999999999996</v>
      </c>
      <c r="T63" s="21">
        <f t="shared" si="2"/>
        <v>2.6420454545454546</v>
      </c>
      <c r="U63" s="17" t="str">
        <f t="shared" si="3"/>
        <v>Khá</v>
      </c>
      <c r="V63" s="98" t="s">
        <v>424</v>
      </c>
      <c r="W63" s="57"/>
      <c r="X63" s="103"/>
      <c r="Y63" s="18">
        <f>VLOOKUP(B63,'kỳ 1'!$B$9:$AL$81,37,0)</f>
        <v>0</v>
      </c>
      <c r="Z63" s="18">
        <f>VLOOKUP(B63,'kỳ 2'!$B$9:$AO$81,40,0)</f>
        <v>0</v>
      </c>
      <c r="AA63" s="18">
        <f>VLOOKUP(B63,'kỳ 3'!$B$9:$AO$81,40,0)</f>
        <v>0</v>
      </c>
      <c r="AB63" s="18">
        <f>VLOOKUP(B63,'kỳ 4'!$B$9:$AL$108,31,0)</f>
        <v>0</v>
      </c>
      <c r="AC63" s="18">
        <f>VLOOKUP(B63,'kỳ 5'!$B$9:$T$81,19,0)</f>
        <v>0</v>
      </c>
    </row>
    <row r="64" spans="1:29" ht="16.5" customHeight="1">
      <c r="A64" s="71">
        <v>58</v>
      </c>
      <c r="B64" s="117" t="s">
        <v>301</v>
      </c>
      <c r="C64" s="155" t="s">
        <v>302</v>
      </c>
      <c r="D64" s="160" t="s">
        <v>42</v>
      </c>
      <c r="E64" s="123" t="s">
        <v>303</v>
      </c>
      <c r="F64" s="129" t="s">
        <v>273</v>
      </c>
      <c r="G64" s="15">
        <f>VLOOKUP(B64,'kỳ 1'!$B$9:$AL$81,32,0)</f>
        <v>170.5</v>
      </c>
      <c r="H64" s="15">
        <f>VLOOKUP(B64,'kỳ 1'!$B$9:$AL$81,34,0)</f>
        <v>67.5</v>
      </c>
      <c r="I64" s="15">
        <f>VLOOKUP(B64,'kỳ 2'!$B$9:$AL$81,35,0)</f>
        <v>158.39999999999998</v>
      </c>
      <c r="J64" s="15">
        <f>VLOOKUP(B64,'kỳ 2'!$B$9:$AL$81,37,0)</f>
        <v>63.5</v>
      </c>
      <c r="K64" s="15">
        <f>VLOOKUP(B64,'kỳ 3'!$B$9:$AL$81,35,0)</f>
        <v>168.89999999999998</v>
      </c>
      <c r="L64" s="15">
        <f>VLOOKUP(B64,'kỳ 3'!$B$9:$AL$81,37,0)</f>
        <v>66.5</v>
      </c>
      <c r="M64" s="15">
        <f>VLOOKUP(B64,'kỳ 4'!$B$9:$AL$108,26,0)</f>
        <v>104.80000000000001</v>
      </c>
      <c r="N64" s="15">
        <f>VLOOKUP(B64,'kỳ 4'!$B$9:$AL$108,28,0)</f>
        <v>44</v>
      </c>
      <c r="O64" s="15">
        <f>VLOOKUP(B64,'kỳ 5'!$B$9:$R$81,14,0)</f>
        <v>51.8</v>
      </c>
      <c r="P64" s="15">
        <f>VLOOKUP(B64,'kỳ 5'!$B$9:$R$81,16,0)</f>
        <v>22.2</v>
      </c>
      <c r="Q64" s="16">
        <f t="shared" si="4"/>
        <v>654.39999999999986</v>
      </c>
      <c r="R64" s="16">
        <f t="shared" si="1"/>
        <v>263.7</v>
      </c>
      <c r="S64" s="21">
        <f t="shared" si="2"/>
        <v>7.4363636363636347</v>
      </c>
      <c r="T64" s="21">
        <f t="shared" si="2"/>
        <v>2.9965909090909091</v>
      </c>
      <c r="U64" s="17" t="str">
        <f t="shared" si="3"/>
        <v>Khá</v>
      </c>
      <c r="V64" s="98" t="s">
        <v>424</v>
      </c>
      <c r="W64" s="57"/>
      <c r="X64" s="103"/>
      <c r="Y64" s="18">
        <f>VLOOKUP(B64,'kỳ 1'!$B$9:$AL$81,37,0)</f>
        <v>0</v>
      </c>
      <c r="Z64" s="18">
        <f>VLOOKUP(B64,'kỳ 2'!$B$9:$AO$81,40,0)</f>
        <v>0</v>
      </c>
      <c r="AA64" s="18">
        <f>VLOOKUP(B64,'kỳ 3'!$B$9:$AO$81,40,0)</f>
        <v>0</v>
      </c>
      <c r="AB64" s="18">
        <f>VLOOKUP(B64,'kỳ 4'!$B$9:$AL$108,31,0)</f>
        <v>0</v>
      </c>
      <c r="AC64" s="18">
        <f>VLOOKUP(B64,'kỳ 5'!$B$9:$T$81,19,0)</f>
        <v>0</v>
      </c>
    </row>
    <row r="65" spans="1:29" ht="16.5" customHeight="1">
      <c r="A65" s="71">
        <v>59</v>
      </c>
      <c r="B65" s="117" t="s">
        <v>304</v>
      </c>
      <c r="C65" s="155" t="s">
        <v>305</v>
      </c>
      <c r="D65" s="160" t="s">
        <v>42</v>
      </c>
      <c r="E65" s="123" t="s">
        <v>306</v>
      </c>
      <c r="F65" s="129" t="s">
        <v>273</v>
      </c>
      <c r="G65" s="15">
        <f>VLOOKUP(B65,'kỳ 1'!$B$9:$AL$81,32,0)</f>
        <v>172.9</v>
      </c>
      <c r="H65" s="15">
        <f>VLOOKUP(B65,'kỳ 1'!$B$9:$AL$81,34,0)</f>
        <v>66.5</v>
      </c>
      <c r="I65" s="15">
        <f>VLOOKUP(B65,'kỳ 2'!$B$9:$AL$81,35,0)</f>
        <v>162</v>
      </c>
      <c r="J65" s="15">
        <f>VLOOKUP(B65,'kỳ 2'!$B$9:$AL$81,37,0)</f>
        <v>68.099999999999994</v>
      </c>
      <c r="K65" s="15">
        <f>VLOOKUP(B65,'kỳ 3'!$B$9:$AL$81,35,0)</f>
        <v>173.59999999999997</v>
      </c>
      <c r="L65" s="15">
        <f>VLOOKUP(B65,'kỳ 3'!$B$9:$AL$81,37,0)</f>
        <v>70.400000000000006</v>
      </c>
      <c r="M65" s="15">
        <f>VLOOKUP(B65,'kỳ 4'!$B$9:$AL$108,26,0)</f>
        <v>112.80000000000001</v>
      </c>
      <c r="N65" s="15">
        <f>VLOOKUP(B65,'kỳ 4'!$B$9:$AL$108,28,0)</f>
        <v>46.6</v>
      </c>
      <c r="O65" s="15">
        <f>VLOOKUP(B65,'kỳ 5'!$B$9:$R$81,14,0)</f>
        <v>49.6</v>
      </c>
      <c r="P65" s="15">
        <f>VLOOKUP(B65,'kỳ 5'!$B$9:$R$81,16,0)</f>
        <v>20.6</v>
      </c>
      <c r="Q65" s="16">
        <f t="shared" si="4"/>
        <v>670.9</v>
      </c>
      <c r="R65" s="16">
        <f t="shared" si="1"/>
        <v>272.2</v>
      </c>
      <c r="S65" s="21">
        <f t="shared" si="2"/>
        <v>7.6238636363636365</v>
      </c>
      <c r="T65" s="21">
        <f t="shared" si="2"/>
        <v>3.0931818181818183</v>
      </c>
      <c r="U65" s="17" t="str">
        <f t="shared" si="3"/>
        <v>Khá</v>
      </c>
      <c r="V65" s="98" t="s">
        <v>424</v>
      </c>
      <c r="W65" s="57"/>
      <c r="X65" s="103"/>
      <c r="Y65" s="18">
        <f>VLOOKUP(B65,'kỳ 1'!$B$9:$AL$81,37,0)</f>
        <v>0</v>
      </c>
      <c r="Z65" s="18">
        <f>VLOOKUP(B65,'kỳ 2'!$B$9:$AO$81,40,0)</f>
        <v>0</v>
      </c>
      <c r="AA65" s="18">
        <f>VLOOKUP(B65,'kỳ 3'!$B$9:$AO$81,40,0)</f>
        <v>0</v>
      </c>
      <c r="AB65" s="18">
        <f>VLOOKUP(B65,'kỳ 4'!$B$9:$AL$108,31,0)</f>
        <v>0</v>
      </c>
      <c r="AC65" s="18">
        <f>VLOOKUP(B65,'kỳ 5'!$B$9:$T$81,19,0)</f>
        <v>0</v>
      </c>
    </row>
    <row r="66" spans="1:29" ht="16.5" customHeight="1">
      <c r="A66" s="71">
        <v>60</v>
      </c>
      <c r="B66" s="117" t="s">
        <v>307</v>
      </c>
      <c r="C66" s="155" t="s">
        <v>308</v>
      </c>
      <c r="D66" s="160" t="s">
        <v>42</v>
      </c>
      <c r="E66" s="123" t="s">
        <v>309</v>
      </c>
      <c r="F66" s="129" t="s">
        <v>273</v>
      </c>
      <c r="G66" s="15">
        <f>VLOOKUP(B66,'kỳ 1'!$B$9:$AL$81,32,0)</f>
        <v>168.7</v>
      </c>
      <c r="H66" s="15">
        <f>VLOOKUP(B66,'kỳ 1'!$B$9:$AL$81,34,0)</f>
        <v>65</v>
      </c>
      <c r="I66" s="15">
        <f>VLOOKUP(B66,'kỳ 2'!$B$9:$AL$81,35,0)</f>
        <v>124.20000000000003</v>
      </c>
      <c r="J66" s="15">
        <f>VLOOKUP(B66,'kỳ 2'!$B$9:$AL$81,37,0)</f>
        <v>43.5</v>
      </c>
      <c r="K66" s="15">
        <f>VLOOKUP(B66,'kỳ 3'!$B$9:$AL$81,35,0)</f>
        <v>154.30000000000001</v>
      </c>
      <c r="L66" s="15">
        <f>VLOOKUP(B66,'kỳ 3'!$B$9:$AL$81,37,0)</f>
        <v>55.5</v>
      </c>
      <c r="M66" s="15">
        <f>VLOOKUP(B66,'kỳ 4'!$B$9:$AL$108,26,0)</f>
        <v>101.60000000000001</v>
      </c>
      <c r="N66" s="15">
        <f>VLOOKUP(B66,'kỳ 4'!$B$9:$AL$108,28,0)</f>
        <v>39</v>
      </c>
      <c r="O66" s="15">
        <f>VLOOKUP(B66,'kỳ 5'!$B$9:$R$81,14,0)</f>
        <v>46</v>
      </c>
      <c r="P66" s="15">
        <f>VLOOKUP(B66,'kỳ 5'!$B$9:$R$81,16,0)</f>
        <v>18.600000000000001</v>
      </c>
      <c r="Q66" s="16">
        <f t="shared" si="4"/>
        <v>594.80000000000007</v>
      </c>
      <c r="R66" s="16">
        <f t="shared" si="1"/>
        <v>221.6</v>
      </c>
      <c r="S66" s="21">
        <f t="shared" si="2"/>
        <v>6.7590909090909097</v>
      </c>
      <c r="T66" s="21">
        <f t="shared" si="2"/>
        <v>2.5181818181818181</v>
      </c>
      <c r="U66" s="17"/>
      <c r="V66" s="57"/>
      <c r="W66" s="107" t="s">
        <v>423</v>
      </c>
      <c r="X66" s="103"/>
      <c r="Y66" s="18">
        <f>VLOOKUP(B66,'kỳ 1'!$B$9:$AL$81,37,0)</f>
        <v>0</v>
      </c>
      <c r="Z66" s="18">
        <f>VLOOKUP(B66,'kỳ 2'!$B$9:$AO$81,40,0)</f>
        <v>0</v>
      </c>
      <c r="AA66" s="18" t="str">
        <f>VLOOKUP(B66,'kỳ 3'!$B$9:$AO$81,40,0)</f>
        <v>Nợ HP</v>
      </c>
      <c r="AB66" s="18">
        <f>VLOOKUP(B66,'kỳ 4'!$B$9:$AL$108,31,0)</f>
        <v>0</v>
      </c>
      <c r="AC66" s="18">
        <f>VLOOKUP(B66,'kỳ 5'!$B$9:$T$81,19,0)</f>
        <v>0</v>
      </c>
    </row>
    <row r="67" spans="1:29" ht="16.5" customHeight="1">
      <c r="A67" s="71">
        <v>61</v>
      </c>
      <c r="B67" s="117" t="s">
        <v>310</v>
      </c>
      <c r="C67" s="155" t="s">
        <v>147</v>
      </c>
      <c r="D67" s="160" t="s">
        <v>311</v>
      </c>
      <c r="E67" s="123" t="s">
        <v>312</v>
      </c>
      <c r="F67" s="129" t="s">
        <v>417</v>
      </c>
      <c r="G67" s="15">
        <f>VLOOKUP(B67,'kỳ 1'!$B$9:$AL$81,32,0)</f>
        <v>170.2</v>
      </c>
      <c r="H67" s="15">
        <f>VLOOKUP(B67,'kỳ 1'!$B$9:$AL$81,34,0)</f>
        <v>65.5</v>
      </c>
      <c r="I67" s="15">
        <f>VLOOKUP(B67,'kỳ 2'!$B$9:$AL$81,35,0)</f>
        <v>136.4</v>
      </c>
      <c r="J67" s="15">
        <f>VLOOKUP(B67,'kỳ 2'!$B$9:$AL$81,37,0)</f>
        <v>49.5</v>
      </c>
      <c r="K67" s="15">
        <f>VLOOKUP(B67,'kỳ 3'!$B$9:$AL$81,35,0)</f>
        <v>140.1</v>
      </c>
      <c r="L67" s="15">
        <f>VLOOKUP(B67,'kỳ 3'!$B$9:$AL$81,37,0)</f>
        <v>47.5</v>
      </c>
      <c r="M67" s="15">
        <f>VLOOKUP(B67,'kỳ 4'!$B$9:$AL$108,26,0)</f>
        <v>98</v>
      </c>
      <c r="N67" s="15">
        <f>VLOOKUP(B67,'kỳ 4'!$B$9:$AL$108,28,0)</f>
        <v>36</v>
      </c>
      <c r="O67" s="15">
        <f>VLOOKUP(B67,'kỳ 5'!$B$9:$R$81,14,0)</f>
        <v>43.2</v>
      </c>
      <c r="P67" s="15">
        <f>VLOOKUP(B67,'kỳ 5'!$B$9:$R$81,16,0)</f>
        <v>16.600000000000001</v>
      </c>
      <c r="Q67" s="16">
        <f t="shared" si="4"/>
        <v>587.90000000000009</v>
      </c>
      <c r="R67" s="16">
        <f t="shared" si="1"/>
        <v>215.1</v>
      </c>
      <c r="S67" s="21">
        <f t="shared" si="2"/>
        <v>6.6806818181818191</v>
      </c>
      <c r="T67" s="21">
        <f t="shared" si="2"/>
        <v>2.4443181818181818</v>
      </c>
      <c r="U67" s="17"/>
      <c r="V67" s="57"/>
      <c r="W67" s="107" t="s">
        <v>423</v>
      </c>
      <c r="X67" s="96"/>
      <c r="Y67" s="18">
        <f>VLOOKUP(B67,'kỳ 1'!$B$9:$AL$81,37,0)</f>
        <v>0</v>
      </c>
      <c r="Z67" s="18">
        <f>VLOOKUP(B67,'kỳ 2'!$B$9:$AO$81,40,0)</f>
        <v>0</v>
      </c>
      <c r="AA67" s="91" t="str">
        <f>VLOOKUP(B67,'kỳ 3'!$B$9:$AO$81,40,0)</f>
        <v>Nợ HP</v>
      </c>
      <c r="AB67" s="18">
        <f>VLOOKUP(B67,'kỳ 4'!$B$9:$AL$108,31,0)</f>
        <v>0</v>
      </c>
      <c r="AC67" s="18">
        <f>VLOOKUP(B67,'kỳ 5'!$B$9:$T$81,19,0)</f>
        <v>0</v>
      </c>
    </row>
    <row r="68" spans="1:29" ht="16.5" customHeight="1">
      <c r="A68" s="71">
        <v>62</v>
      </c>
      <c r="B68" s="117" t="s">
        <v>313</v>
      </c>
      <c r="C68" s="155" t="s">
        <v>276</v>
      </c>
      <c r="D68" s="160" t="s">
        <v>98</v>
      </c>
      <c r="E68" s="123" t="s">
        <v>314</v>
      </c>
      <c r="F68" s="129" t="s">
        <v>417</v>
      </c>
      <c r="G68" s="15">
        <f>VLOOKUP(B68,'kỳ 1'!$B$9:$AL$81,32,0)</f>
        <v>176.2</v>
      </c>
      <c r="H68" s="15">
        <f>VLOOKUP(B68,'kỳ 1'!$B$9:$AL$81,34,0)</f>
        <v>72.900000000000006</v>
      </c>
      <c r="I68" s="15">
        <f>VLOOKUP(B68,'kỳ 2'!$B$9:$AL$81,35,0)</f>
        <v>162.60000000000002</v>
      </c>
      <c r="J68" s="15">
        <f>VLOOKUP(B68,'kỳ 2'!$B$9:$AL$81,37,0)</f>
        <v>66.7</v>
      </c>
      <c r="K68" s="15">
        <f>VLOOKUP(B68,'kỳ 3'!$B$9:$AL$81,35,0)</f>
        <v>165</v>
      </c>
      <c r="L68" s="15">
        <f>VLOOKUP(B68,'kỳ 3'!$B$9:$AL$81,37,0)</f>
        <v>65</v>
      </c>
      <c r="M68" s="15">
        <f>VLOOKUP(B68,'kỳ 4'!$B$9:$AL$108,26,0)</f>
        <v>111.60000000000001</v>
      </c>
      <c r="N68" s="15">
        <f>VLOOKUP(B68,'kỳ 4'!$B$9:$AL$108,28,0)</f>
        <v>45.6</v>
      </c>
      <c r="O68" s="15">
        <f>VLOOKUP(B68,'kỳ 5'!$B$9:$R$81,14,0)</f>
        <v>51.2</v>
      </c>
      <c r="P68" s="15">
        <f>VLOOKUP(B68,'kỳ 5'!$B$9:$R$81,16,0)</f>
        <v>21.6</v>
      </c>
      <c r="Q68" s="16">
        <f t="shared" si="4"/>
        <v>666.6</v>
      </c>
      <c r="R68" s="16">
        <f t="shared" si="1"/>
        <v>271.8</v>
      </c>
      <c r="S68" s="21">
        <f t="shared" si="2"/>
        <v>7.5750000000000002</v>
      </c>
      <c r="T68" s="21">
        <f t="shared" si="2"/>
        <v>3.0886363636363638</v>
      </c>
      <c r="U68" s="17" t="str">
        <f t="shared" si="3"/>
        <v>Khá</v>
      </c>
      <c r="V68" s="98" t="s">
        <v>424</v>
      </c>
      <c r="W68" s="57"/>
      <c r="X68" s="103"/>
      <c r="Y68" s="18">
        <f>VLOOKUP(B68,'kỳ 1'!$B$9:$AL$81,37,0)</f>
        <v>0</v>
      </c>
      <c r="Z68" s="18">
        <f>VLOOKUP(B68,'kỳ 2'!$B$9:$AO$81,40,0)</f>
        <v>0</v>
      </c>
      <c r="AA68" s="18">
        <f>VLOOKUP(B68,'kỳ 3'!$B$9:$AO$81,40,0)</f>
        <v>0</v>
      </c>
      <c r="AB68" s="18">
        <f>VLOOKUP(B68,'kỳ 4'!$B$9:$AL$108,31,0)</f>
        <v>0</v>
      </c>
      <c r="AC68" s="18">
        <f>VLOOKUP(B68,'kỳ 5'!$B$9:$T$81,19,0)</f>
        <v>0</v>
      </c>
    </row>
    <row r="69" spans="1:29" ht="16.5" customHeight="1">
      <c r="A69" s="71">
        <v>63</v>
      </c>
      <c r="B69" s="117" t="s">
        <v>315</v>
      </c>
      <c r="C69" s="155" t="s">
        <v>316</v>
      </c>
      <c r="D69" s="160" t="s">
        <v>317</v>
      </c>
      <c r="E69" s="123" t="s">
        <v>318</v>
      </c>
      <c r="F69" s="129" t="s">
        <v>273</v>
      </c>
      <c r="G69" s="15">
        <f>VLOOKUP(B69,'kỳ 1'!$B$9:$AL$81,32,0)</f>
        <v>191.49999999999997</v>
      </c>
      <c r="H69" s="15">
        <f>VLOOKUP(B69,'kỳ 1'!$B$9:$AL$81,34,0)</f>
        <v>78.900000000000006</v>
      </c>
      <c r="I69" s="15">
        <f>VLOOKUP(B69,'kỳ 2'!$B$9:$AL$81,35,0)</f>
        <v>166</v>
      </c>
      <c r="J69" s="15">
        <f>VLOOKUP(B69,'kỳ 2'!$B$9:$AL$81,37,0)</f>
        <v>67.099999999999994</v>
      </c>
      <c r="K69" s="15">
        <f>VLOOKUP(B69,'kỳ 3'!$B$9:$AL$81,35,0)</f>
        <v>172.20000000000002</v>
      </c>
      <c r="L69" s="15">
        <f>VLOOKUP(B69,'kỳ 3'!$B$9:$AL$81,37,0)</f>
        <v>70.900000000000006</v>
      </c>
      <c r="M69" s="15">
        <f>VLOOKUP(B69,'kỳ 4'!$B$9:$AL$108,26,0)</f>
        <v>116.19999999999999</v>
      </c>
      <c r="N69" s="15">
        <f>VLOOKUP(B69,'kỳ 4'!$B$9:$AL$108,28,0)</f>
        <v>47.2</v>
      </c>
      <c r="O69" s="15">
        <f>VLOOKUP(B69,'kỳ 5'!$B$9:$R$81,14,0)</f>
        <v>52</v>
      </c>
      <c r="P69" s="15">
        <f>VLOOKUP(B69,'kỳ 5'!$B$9:$R$81,16,0)</f>
        <v>22.2</v>
      </c>
      <c r="Q69" s="16">
        <f t="shared" si="4"/>
        <v>697.90000000000009</v>
      </c>
      <c r="R69" s="16">
        <f t="shared" si="1"/>
        <v>286.3</v>
      </c>
      <c r="S69" s="21">
        <f t="shared" si="2"/>
        <v>7.9306818181818191</v>
      </c>
      <c r="T69" s="21">
        <f t="shared" si="2"/>
        <v>3.2534090909090909</v>
      </c>
      <c r="U69" s="17" t="str">
        <f t="shared" si="3"/>
        <v>Giỏi</v>
      </c>
      <c r="V69" s="98" t="s">
        <v>424</v>
      </c>
      <c r="W69" s="57"/>
      <c r="X69" s="103"/>
      <c r="Y69" s="18">
        <f>VLOOKUP(B69,'kỳ 1'!$B$9:$AL$81,37,0)</f>
        <v>0</v>
      </c>
      <c r="Z69" s="18">
        <f>VLOOKUP(B69,'kỳ 2'!$B$9:$AO$81,40,0)</f>
        <v>0</v>
      </c>
      <c r="AA69" s="18">
        <f>VLOOKUP(B69,'kỳ 3'!$B$9:$AO$81,40,0)</f>
        <v>0</v>
      </c>
      <c r="AB69" s="18">
        <f>VLOOKUP(B69,'kỳ 4'!$B$9:$AL$108,31,0)</f>
        <v>0</v>
      </c>
      <c r="AC69" s="18">
        <f>VLOOKUP(B69,'kỳ 5'!$B$9:$T$81,19,0)</f>
        <v>0</v>
      </c>
    </row>
    <row r="70" spans="1:29" ht="16.5" customHeight="1">
      <c r="A70" s="71">
        <v>64</v>
      </c>
      <c r="B70" s="117" t="s">
        <v>319</v>
      </c>
      <c r="C70" s="155" t="s">
        <v>320</v>
      </c>
      <c r="D70" s="160" t="s">
        <v>317</v>
      </c>
      <c r="E70" s="123" t="s">
        <v>321</v>
      </c>
      <c r="F70" s="129" t="s">
        <v>273</v>
      </c>
      <c r="G70" s="15">
        <f>VLOOKUP(B70,'kỳ 1'!$B$9:$AL$81,32,0)</f>
        <v>195.39999999999998</v>
      </c>
      <c r="H70" s="15">
        <f>VLOOKUP(B70,'kỳ 1'!$B$9:$AL$81,34,0)</f>
        <v>79.900000000000006</v>
      </c>
      <c r="I70" s="15">
        <f>VLOOKUP(B70,'kỳ 2'!$B$9:$AL$81,35,0)</f>
        <v>165.8</v>
      </c>
      <c r="J70" s="15">
        <f>VLOOKUP(B70,'kỳ 2'!$B$9:$AL$81,37,0)</f>
        <v>67.7</v>
      </c>
      <c r="K70" s="15">
        <f>VLOOKUP(B70,'kỳ 3'!$B$9:$AL$81,35,0)</f>
        <v>175</v>
      </c>
      <c r="L70" s="15">
        <f>VLOOKUP(B70,'kỳ 3'!$B$9:$AL$81,37,0)</f>
        <v>71</v>
      </c>
      <c r="M70" s="15">
        <f>VLOOKUP(B70,'kỳ 4'!$B$9:$AL$108,26,0)</f>
        <v>119.39999999999999</v>
      </c>
      <c r="N70" s="15">
        <f>VLOOKUP(B70,'kỳ 4'!$B$9:$AL$108,28,0)</f>
        <v>50</v>
      </c>
      <c r="O70" s="15">
        <f>VLOOKUP(B70,'kỳ 5'!$B$9:$R$81,14,0)</f>
        <v>53.800000000000004</v>
      </c>
      <c r="P70" s="15">
        <f>VLOOKUP(B70,'kỳ 5'!$B$9:$R$81,16,0)</f>
        <v>22.2</v>
      </c>
      <c r="Q70" s="16">
        <f t="shared" si="4"/>
        <v>709.4</v>
      </c>
      <c r="R70" s="16">
        <f t="shared" si="1"/>
        <v>290.8</v>
      </c>
      <c r="S70" s="21">
        <f t="shared" ref="S70:S79" si="6">Q70/$Q$6</f>
        <v>8.0613636363636356</v>
      </c>
      <c r="T70" s="21">
        <f t="shared" ref="T70:T79" si="7">R70/$Q$6</f>
        <v>3.3045454545454547</v>
      </c>
      <c r="U70" s="17" t="str">
        <f t="shared" si="3"/>
        <v>Giỏi</v>
      </c>
      <c r="V70" s="98" t="s">
        <v>424</v>
      </c>
      <c r="W70" s="57"/>
      <c r="X70" s="100"/>
      <c r="Y70" s="18">
        <f>VLOOKUP(B70,'kỳ 1'!$B$9:$AL$81,37,0)</f>
        <v>0</v>
      </c>
      <c r="Z70" s="18">
        <f>VLOOKUP(B70,'kỳ 2'!$B$9:$AO$81,40,0)</f>
        <v>0</v>
      </c>
      <c r="AA70" s="18">
        <f>VLOOKUP(B70,'kỳ 3'!$B$9:$AO$81,40,0)</f>
        <v>0</v>
      </c>
      <c r="AB70" s="18">
        <f>VLOOKUP(B70,'kỳ 4'!$B$9:$AL$108,31,0)</f>
        <v>0</v>
      </c>
      <c r="AC70" s="18">
        <f>VLOOKUP(B70,'kỳ 5'!$B$9:$T$81,19,0)</f>
        <v>0</v>
      </c>
    </row>
    <row r="71" spans="1:29" ht="16.5" customHeight="1">
      <c r="A71" s="71">
        <v>65</v>
      </c>
      <c r="B71" s="117" t="s">
        <v>322</v>
      </c>
      <c r="C71" s="155" t="s">
        <v>323</v>
      </c>
      <c r="D71" s="160" t="s">
        <v>324</v>
      </c>
      <c r="E71" s="123" t="s">
        <v>325</v>
      </c>
      <c r="F71" s="129" t="s">
        <v>273</v>
      </c>
      <c r="G71" s="15">
        <f>VLOOKUP(B71,'kỳ 1'!$B$9:$AL$81,32,0)</f>
        <v>187.89999999999998</v>
      </c>
      <c r="H71" s="15">
        <f>VLOOKUP(B71,'kỳ 1'!$B$9:$AL$81,34,0)</f>
        <v>75.900000000000006</v>
      </c>
      <c r="I71" s="15">
        <f>VLOOKUP(B71,'kỳ 2'!$B$9:$AL$81,35,0)</f>
        <v>165.60000000000002</v>
      </c>
      <c r="J71" s="15">
        <f>VLOOKUP(B71,'kỳ 2'!$B$9:$AL$81,37,0)</f>
        <v>69.7</v>
      </c>
      <c r="K71" s="15">
        <f>VLOOKUP(B71,'kỳ 3'!$B$9:$AL$81,35,0)</f>
        <v>165</v>
      </c>
      <c r="L71" s="15">
        <f>VLOOKUP(B71,'kỳ 3'!$B$9:$AL$81,37,0)</f>
        <v>66</v>
      </c>
      <c r="M71" s="15">
        <f>VLOOKUP(B71,'kỳ 4'!$B$9:$AL$108,26,0)</f>
        <v>115.8</v>
      </c>
      <c r="N71" s="15">
        <f>VLOOKUP(B71,'kỳ 4'!$B$9:$AL$108,28,0)</f>
        <v>47.800000000000004</v>
      </c>
      <c r="O71" s="15">
        <f>VLOOKUP(B71,'kỳ 5'!$B$9:$R$81,14,0)</f>
        <v>51.400000000000006</v>
      </c>
      <c r="P71" s="15">
        <f>VLOOKUP(B71,'kỳ 5'!$B$9:$R$81,16,0)</f>
        <v>21.2</v>
      </c>
      <c r="Q71" s="16">
        <f t="shared" si="4"/>
        <v>685.69999999999993</v>
      </c>
      <c r="R71" s="16">
        <f t="shared" si="1"/>
        <v>280.60000000000002</v>
      </c>
      <c r="S71" s="21">
        <f t="shared" si="6"/>
        <v>7.7920454545454536</v>
      </c>
      <c r="T71" s="21">
        <f t="shared" si="7"/>
        <v>3.1886363636363639</v>
      </c>
      <c r="U71" s="17" t="str">
        <f t="shared" ref="U71:U79" si="8">IF(T71&gt;=3.6,"Xuất sắc",IF(T71&gt;=3.2,"Giỏi",IF(T71&gt;=2.5, "Khá",IF(T71&gt;=2,"TB"))))</f>
        <v>Khá</v>
      </c>
      <c r="V71" s="98" t="s">
        <v>424</v>
      </c>
      <c r="W71" s="57"/>
      <c r="X71" s="100"/>
      <c r="Y71" s="18">
        <f>VLOOKUP(B71,'kỳ 1'!$B$9:$AL$81,37,0)</f>
        <v>0</v>
      </c>
      <c r="Z71" s="18">
        <f>VLOOKUP(B71,'kỳ 2'!$B$9:$AO$81,40,0)</f>
        <v>0</v>
      </c>
      <c r="AA71" s="18">
        <f>VLOOKUP(B71,'kỳ 3'!$B$9:$AO$81,40,0)</f>
        <v>0</v>
      </c>
      <c r="AB71" s="18">
        <f>VLOOKUP(B71,'kỳ 4'!$B$9:$AL$108,31,0)</f>
        <v>0</v>
      </c>
      <c r="AC71" s="18">
        <f>VLOOKUP(B71,'kỳ 5'!$B$9:$T$81,19,0)</f>
        <v>0</v>
      </c>
    </row>
    <row r="72" spans="1:29" ht="16.5" customHeight="1">
      <c r="A72" s="71">
        <v>66</v>
      </c>
      <c r="B72" s="117" t="s">
        <v>326</v>
      </c>
      <c r="C72" s="155" t="s">
        <v>327</v>
      </c>
      <c r="D72" s="160" t="s">
        <v>328</v>
      </c>
      <c r="E72" s="123" t="s">
        <v>329</v>
      </c>
      <c r="F72" s="129" t="s">
        <v>273</v>
      </c>
      <c r="G72" s="15">
        <f>VLOOKUP(B72,'kỳ 1'!$B$9:$AL$81,32,0)</f>
        <v>168.39999999999998</v>
      </c>
      <c r="H72" s="15">
        <f>VLOOKUP(B72,'kỳ 1'!$B$9:$AL$81,34,0)</f>
        <v>65</v>
      </c>
      <c r="I72" s="15">
        <f>VLOOKUP(B72,'kỳ 2'!$B$9:$AL$81,35,0)</f>
        <v>141.60000000000002</v>
      </c>
      <c r="J72" s="15">
        <f>VLOOKUP(B72,'kỳ 2'!$B$9:$AL$81,37,0)</f>
        <v>52.5</v>
      </c>
      <c r="K72" s="15">
        <f>VLOOKUP(B72,'kỳ 3'!$B$9:$AL$81,35,0)</f>
        <v>172.9</v>
      </c>
      <c r="L72" s="15">
        <f>VLOOKUP(B72,'kỳ 3'!$B$9:$AL$81,37,0)</f>
        <v>70</v>
      </c>
      <c r="M72" s="15">
        <f>VLOOKUP(B72,'kỳ 4'!$B$9:$AL$108,26,0)</f>
        <v>111</v>
      </c>
      <c r="N72" s="15">
        <f>VLOOKUP(B72,'kỳ 4'!$B$9:$AL$108,28,0)</f>
        <v>46</v>
      </c>
      <c r="O72" s="15">
        <f>VLOOKUP(B72,'kỳ 5'!$B$9:$R$81,14,0)</f>
        <v>49</v>
      </c>
      <c r="P72" s="15">
        <f>VLOOKUP(B72,'kỳ 5'!$B$9:$R$81,16,0)</f>
        <v>21</v>
      </c>
      <c r="Q72" s="16">
        <f t="shared" ref="Q72:Q79" si="9">SUM(G72,I72,K72,M72,O72)</f>
        <v>642.9</v>
      </c>
      <c r="R72" s="16">
        <f t="shared" ref="R72:R79" si="10">SUM(H72,J72,L72,N72,P72)</f>
        <v>254.5</v>
      </c>
      <c r="S72" s="21">
        <f t="shared" si="6"/>
        <v>7.3056818181818182</v>
      </c>
      <c r="T72" s="21">
        <f t="shared" si="7"/>
        <v>2.8920454545454546</v>
      </c>
      <c r="U72" s="17"/>
      <c r="V72" s="57"/>
      <c r="W72" s="107" t="s">
        <v>423</v>
      </c>
      <c r="X72" s="96"/>
      <c r="Y72" s="18">
        <f>VLOOKUP(B72,'kỳ 1'!$B$9:$AL$81,37,0)</f>
        <v>0</v>
      </c>
      <c r="Z72" s="18" t="str">
        <f>VLOOKUP(B72,'kỳ 2'!$B$9:$AO$81,40,0)</f>
        <v>Nợ HP</v>
      </c>
      <c r="AA72" s="18">
        <f>VLOOKUP(B72,'kỳ 3'!$B$9:$AO$81,40,0)</f>
        <v>0</v>
      </c>
      <c r="AB72" s="18">
        <f>VLOOKUP(B72,'kỳ 4'!$B$9:$AL$108,31,0)</f>
        <v>0</v>
      </c>
      <c r="AC72" s="18">
        <f>VLOOKUP(B72,'kỳ 5'!$B$9:$T$81,19,0)</f>
        <v>0</v>
      </c>
    </row>
    <row r="73" spans="1:29" ht="16.5" customHeight="1">
      <c r="A73" s="71">
        <v>67</v>
      </c>
      <c r="B73" s="117" t="s">
        <v>330</v>
      </c>
      <c r="C73" s="155" t="s">
        <v>331</v>
      </c>
      <c r="D73" s="160" t="s">
        <v>153</v>
      </c>
      <c r="E73" s="123" t="s">
        <v>332</v>
      </c>
      <c r="F73" s="129" t="s">
        <v>417</v>
      </c>
      <c r="G73" s="15">
        <f>VLOOKUP(B73,'kỳ 1'!$B$9:$AL$81,32,0)</f>
        <v>176.8</v>
      </c>
      <c r="H73" s="15">
        <f>VLOOKUP(B73,'kỳ 1'!$B$9:$AL$81,34,0)</f>
        <v>69</v>
      </c>
      <c r="I73" s="15">
        <f>VLOOKUP(B73,'kỳ 2'!$B$9:$AL$81,35,0)</f>
        <v>162.19999999999999</v>
      </c>
      <c r="J73" s="15">
        <f>VLOOKUP(B73,'kỳ 2'!$B$9:$AL$81,37,0)</f>
        <v>65.5</v>
      </c>
      <c r="K73" s="15">
        <f>VLOOKUP(B73,'kỳ 3'!$B$9:$AL$81,35,0)</f>
        <v>168.5</v>
      </c>
      <c r="L73" s="15">
        <f>VLOOKUP(B73,'kỳ 3'!$B$9:$AL$81,37,0)</f>
        <v>67.599999999999994</v>
      </c>
      <c r="M73" s="15">
        <f>VLOOKUP(B73,'kỳ 4'!$B$9:$AL$108,26,0)</f>
        <v>110.2</v>
      </c>
      <c r="N73" s="15">
        <f>VLOOKUP(B73,'kỳ 4'!$B$9:$AL$108,28,0)</f>
        <v>45.6</v>
      </c>
      <c r="O73" s="15">
        <f>VLOOKUP(B73,'kỳ 5'!$B$9:$R$81,14,0)</f>
        <v>49.8</v>
      </c>
      <c r="P73" s="15">
        <f>VLOOKUP(B73,'kỳ 5'!$B$9:$R$81,16,0)</f>
        <v>21.6</v>
      </c>
      <c r="Q73" s="16">
        <f t="shared" si="9"/>
        <v>667.5</v>
      </c>
      <c r="R73" s="16">
        <f t="shared" si="10"/>
        <v>269.3</v>
      </c>
      <c r="S73" s="21">
        <f t="shared" si="6"/>
        <v>7.5852272727272725</v>
      </c>
      <c r="T73" s="21">
        <f t="shared" si="7"/>
        <v>3.060227272727273</v>
      </c>
      <c r="U73" s="17" t="str">
        <f t="shared" si="8"/>
        <v>Khá</v>
      </c>
      <c r="V73" s="98" t="s">
        <v>424</v>
      </c>
      <c r="W73" s="57"/>
      <c r="X73" s="103"/>
      <c r="Y73" s="18">
        <f>VLOOKUP(B73,'kỳ 1'!$B$9:$AL$81,37,0)</f>
        <v>0</v>
      </c>
      <c r="Z73" s="18">
        <f>VLOOKUP(B73,'kỳ 2'!$B$9:$AO$81,40,0)</f>
        <v>0</v>
      </c>
      <c r="AA73" s="18">
        <f>VLOOKUP(B73,'kỳ 3'!$B$9:$AO$81,40,0)</f>
        <v>0</v>
      </c>
      <c r="AB73" s="18">
        <f>VLOOKUP(B73,'kỳ 4'!$B$9:$AL$108,31,0)</f>
        <v>0</v>
      </c>
      <c r="AC73" s="18">
        <f>VLOOKUP(B73,'kỳ 5'!$B$9:$T$81,19,0)</f>
        <v>0</v>
      </c>
    </row>
    <row r="74" spans="1:29" ht="16.5" customHeight="1">
      <c r="A74" s="71">
        <v>68</v>
      </c>
      <c r="B74" s="117" t="s">
        <v>333</v>
      </c>
      <c r="C74" s="155" t="s">
        <v>57</v>
      </c>
      <c r="D74" s="160" t="s">
        <v>334</v>
      </c>
      <c r="E74" s="123" t="s">
        <v>335</v>
      </c>
      <c r="F74" s="129" t="s">
        <v>273</v>
      </c>
      <c r="G74" s="15">
        <f>VLOOKUP(B74,'kỳ 1'!$B$9:$AL$81,32,0)</f>
        <v>175.6</v>
      </c>
      <c r="H74" s="15">
        <f>VLOOKUP(B74,'kỳ 1'!$B$9:$AL$81,34,0)</f>
        <v>71</v>
      </c>
      <c r="I74" s="15">
        <f>VLOOKUP(B74,'kỳ 2'!$B$9:$AL$81,35,0)</f>
        <v>134.6</v>
      </c>
      <c r="J74" s="15">
        <f>VLOOKUP(B74,'kỳ 2'!$B$9:$AL$81,37,0)</f>
        <v>47.5</v>
      </c>
      <c r="K74" s="15">
        <f>VLOOKUP(B74,'kỳ 3'!$B$9:$AL$81,35,0)</f>
        <v>157.30000000000001</v>
      </c>
      <c r="L74" s="15">
        <f>VLOOKUP(B74,'kỳ 3'!$B$9:$AL$81,37,0)</f>
        <v>62</v>
      </c>
      <c r="M74" s="15">
        <f>VLOOKUP(B74,'kỳ 4'!$B$9:$AL$108,26,0)</f>
        <v>106.4</v>
      </c>
      <c r="N74" s="15">
        <f>VLOOKUP(B74,'kỳ 4'!$B$9:$AL$108,28,0)</f>
        <v>43</v>
      </c>
      <c r="O74" s="15">
        <f>VLOOKUP(B74,'kỳ 5'!$B$9:$R$81,14,0)</f>
        <v>43.2</v>
      </c>
      <c r="P74" s="15">
        <f>VLOOKUP(B74,'kỳ 5'!$B$9:$R$81,16,0)</f>
        <v>16.600000000000001</v>
      </c>
      <c r="Q74" s="16">
        <f t="shared" si="9"/>
        <v>617.1</v>
      </c>
      <c r="R74" s="16">
        <f t="shared" si="10"/>
        <v>240.1</v>
      </c>
      <c r="S74" s="21">
        <f t="shared" si="6"/>
        <v>7.0125000000000002</v>
      </c>
      <c r="T74" s="21">
        <f t="shared" si="7"/>
        <v>2.728409090909091</v>
      </c>
      <c r="U74" s="17" t="str">
        <f t="shared" si="8"/>
        <v>Khá</v>
      </c>
      <c r="V74" s="98" t="s">
        <v>424</v>
      </c>
      <c r="W74" s="57"/>
      <c r="X74" s="103"/>
      <c r="Y74" s="18">
        <f>VLOOKUP(B74,'kỳ 1'!$B$9:$AL$81,37,0)</f>
        <v>0</v>
      </c>
      <c r="Z74" s="18">
        <f>VLOOKUP(B74,'kỳ 2'!$B$9:$AO$81,40,0)</f>
        <v>0</v>
      </c>
      <c r="AA74" s="18">
        <f>VLOOKUP(B74,'kỳ 3'!$B$9:$AO$81,40,0)</f>
        <v>0</v>
      </c>
      <c r="AB74" s="18">
        <f>VLOOKUP(B74,'kỳ 4'!$B$9:$AL$108,31,0)</f>
        <v>0</v>
      </c>
      <c r="AC74" s="18">
        <f>VLOOKUP(B74,'kỳ 5'!$B$9:$T$81,19,0)</f>
        <v>0</v>
      </c>
    </row>
    <row r="75" spans="1:29" ht="16.5" customHeight="1">
      <c r="A75" s="71">
        <v>69</v>
      </c>
      <c r="B75" s="117" t="s">
        <v>336</v>
      </c>
      <c r="C75" s="155" t="s">
        <v>337</v>
      </c>
      <c r="D75" s="160" t="s">
        <v>277</v>
      </c>
      <c r="E75" s="123" t="s">
        <v>179</v>
      </c>
      <c r="F75" s="129" t="s">
        <v>273</v>
      </c>
      <c r="G75" s="15">
        <f>VLOOKUP(B75,'kỳ 1'!$B$9:$AL$81,32,0)</f>
        <v>175.9</v>
      </c>
      <c r="H75" s="15">
        <f>VLOOKUP(B75,'kỳ 1'!$B$9:$AL$81,34,0)</f>
        <v>71</v>
      </c>
      <c r="I75" s="15">
        <f>VLOOKUP(B75,'kỳ 2'!$B$9:$AL$81,35,0)</f>
        <v>145.4</v>
      </c>
      <c r="J75" s="15">
        <f>VLOOKUP(B75,'kỳ 2'!$B$9:$AL$81,37,0)</f>
        <v>56.5</v>
      </c>
      <c r="K75" s="15">
        <f>VLOOKUP(B75,'kỳ 3'!$B$9:$AL$81,35,0)</f>
        <v>157.5</v>
      </c>
      <c r="L75" s="15">
        <f>VLOOKUP(B75,'kỳ 3'!$B$9:$AL$81,37,0)</f>
        <v>59.5</v>
      </c>
      <c r="M75" s="15">
        <f>VLOOKUP(B75,'kỳ 4'!$B$9:$AL$108,26,0)</f>
        <v>110.8</v>
      </c>
      <c r="N75" s="15">
        <f>VLOOKUP(B75,'kỳ 4'!$B$9:$AL$108,28,0)</f>
        <v>46</v>
      </c>
      <c r="O75" s="15">
        <f>VLOOKUP(B75,'kỳ 5'!$B$9:$R$81,14,0)</f>
        <v>45.4</v>
      </c>
      <c r="P75" s="15">
        <f>VLOOKUP(B75,'kỳ 5'!$B$9:$R$81,16,0)</f>
        <v>19.600000000000001</v>
      </c>
      <c r="Q75" s="16">
        <f t="shared" si="9"/>
        <v>635</v>
      </c>
      <c r="R75" s="16">
        <f t="shared" si="10"/>
        <v>252.6</v>
      </c>
      <c r="S75" s="21">
        <f t="shared" si="6"/>
        <v>7.2159090909090908</v>
      </c>
      <c r="T75" s="21">
        <f t="shared" si="7"/>
        <v>2.8704545454545456</v>
      </c>
      <c r="U75" s="17" t="str">
        <f t="shared" si="8"/>
        <v>Khá</v>
      </c>
      <c r="V75" s="98" t="s">
        <v>424</v>
      </c>
      <c r="W75" s="57"/>
      <c r="X75" s="103"/>
      <c r="Y75" s="18">
        <f>VLOOKUP(B75,'kỳ 1'!$B$9:$AL$81,37,0)</f>
        <v>0</v>
      </c>
      <c r="Z75" s="18">
        <f>VLOOKUP(B75,'kỳ 2'!$B$9:$AO$81,40,0)</f>
        <v>0</v>
      </c>
      <c r="AA75" s="18">
        <f>VLOOKUP(B75,'kỳ 3'!$B$9:$AO$81,40,0)</f>
        <v>0</v>
      </c>
      <c r="AB75" s="18">
        <f>VLOOKUP(B75,'kỳ 4'!$B$9:$AL$108,31,0)</f>
        <v>0</v>
      </c>
      <c r="AC75" s="18">
        <f>VLOOKUP(B75,'kỳ 5'!$B$9:$T$81,19,0)</f>
        <v>0</v>
      </c>
    </row>
    <row r="76" spans="1:29" ht="16.5" customHeight="1">
      <c r="A76" s="71">
        <v>70</v>
      </c>
      <c r="B76" s="117" t="s">
        <v>338</v>
      </c>
      <c r="C76" s="155" t="s">
        <v>339</v>
      </c>
      <c r="D76" s="160" t="s">
        <v>340</v>
      </c>
      <c r="E76" s="123" t="s">
        <v>341</v>
      </c>
      <c r="F76" s="129" t="s">
        <v>273</v>
      </c>
      <c r="G76" s="15">
        <f>VLOOKUP(B76,'kỳ 1'!$B$9:$AL$81,32,0)</f>
        <v>190.89999999999998</v>
      </c>
      <c r="H76" s="15">
        <f>VLOOKUP(B76,'kỳ 1'!$B$9:$AL$81,34,0)</f>
        <v>78.400000000000006</v>
      </c>
      <c r="I76" s="15">
        <f>VLOOKUP(B76,'kỳ 2'!$B$9:$AL$81,35,0)</f>
        <v>170.60000000000002</v>
      </c>
      <c r="J76" s="15">
        <f>VLOOKUP(B76,'kỳ 2'!$B$9:$AL$81,37,0)</f>
        <v>70.7</v>
      </c>
      <c r="K76" s="15">
        <f>VLOOKUP(B76,'kỳ 3'!$B$9:$AL$81,35,0)</f>
        <v>174.10000000000002</v>
      </c>
      <c r="L76" s="15">
        <f>VLOOKUP(B76,'kỳ 3'!$B$9:$AL$81,37,0)</f>
        <v>74</v>
      </c>
      <c r="M76" s="15">
        <f>VLOOKUP(B76,'kỳ 4'!$B$9:$AL$108,26,0)</f>
        <v>114.80000000000001</v>
      </c>
      <c r="N76" s="15">
        <f>VLOOKUP(B76,'kỳ 4'!$B$9:$AL$108,28,0)</f>
        <v>46.2</v>
      </c>
      <c r="O76" s="15">
        <f>VLOOKUP(B76,'kỳ 5'!$B$9:$R$81,14,0)</f>
        <v>53.800000000000004</v>
      </c>
      <c r="P76" s="15">
        <f>VLOOKUP(B76,'kỳ 5'!$B$9:$R$81,16,0)</f>
        <v>22.2</v>
      </c>
      <c r="Q76" s="16">
        <f t="shared" si="9"/>
        <v>704.2</v>
      </c>
      <c r="R76" s="16">
        <f t="shared" si="10"/>
        <v>291.5</v>
      </c>
      <c r="S76" s="21">
        <f t="shared" si="6"/>
        <v>8.002272727272727</v>
      </c>
      <c r="T76" s="21">
        <f t="shared" si="7"/>
        <v>3.3125</v>
      </c>
      <c r="U76" s="17" t="str">
        <f t="shared" si="8"/>
        <v>Giỏi</v>
      </c>
      <c r="V76" s="98" t="s">
        <v>424</v>
      </c>
      <c r="W76" s="57"/>
      <c r="X76" s="103"/>
      <c r="Y76" s="18">
        <f>VLOOKUP(B76,'kỳ 1'!$B$9:$AL$81,37,0)</f>
        <v>0</v>
      </c>
      <c r="Z76" s="18">
        <f>VLOOKUP(B76,'kỳ 2'!$B$9:$AO$81,40,0)</f>
        <v>0</v>
      </c>
      <c r="AA76" s="18">
        <f>VLOOKUP(B76,'kỳ 3'!$B$9:$AO$81,40,0)</f>
        <v>0</v>
      </c>
      <c r="AB76" s="18">
        <f>VLOOKUP(B76,'kỳ 4'!$B$9:$AL$108,31,0)</f>
        <v>0</v>
      </c>
      <c r="AC76" s="18">
        <f>VLOOKUP(B76,'kỳ 5'!$B$9:$T$81,19,0)</f>
        <v>0</v>
      </c>
    </row>
    <row r="77" spans="1:29" ht="16.5" customHeight="1">
      <c r="A77" s="71">
        <v>71</v>
      </c>
      <c r="B77" s="117" t="s">
        <v>342</v>
      </c>
      <c r="C77" s="155" t="s">
        <v>343</v>
      </c>
      <c r="D77" s="160" t="s">
        <v>344</v>
      </c>
      <c r="E77" s="123" t="s">
        <v>345</v>
      </c>
      <c r="F77" s="129" t="s">
        <v>273</v>
      </c>
      <c r="G77" s="15">
        <f>VLOOKUP(B77,'kỳ 1'!$B$9:$AL$81,32,0)</f>
        <v>172.60000000000002</v>
      </c>
      <c r="H77" s="15">
        <f>VLOOKUP(B77,'kỳ 1'!$B$9:$AL$81,34,0)</f>
        <v>66.400000000000006</v>
      </c>
      <c r="I77" s="15">
        <f>VLOOKUP(B77,'kỳ 2'!$B$9:$AL$81,35,0)</f>
        <v>158.80000000000001</v>
      </c>
      <c r="J77" s="15">
        <f>VLOOKUP(B77,'kỳ 2'!$B$9:$AL$81,37,0)</f>
        <v>66.5</v>
      </c>
      <c r="K77" s="15">
        <f>VLOOKUP(B77,'kỳ 3'!$B$9:$AL$81,35,0)</f>
        <v>165</v>
      </c>
      <c r="L77" s="15">
        <f>VLOOKUP(B77,'kỳ 3'!$B$9:$AL$81,37,0)</f>
        <v>65.400000000000006</v>
      </c>
      <c r="M77" s="15">
        <f>VLOOKUP(B77,'kỳ 4'!$B$9:$AL$108,26,0)</f>
        <v>108</v>
      </c>
      <c r="N77" s="15">
        <f>VLOOKUP(B77,'kỳ 4'!$B$9:$AL$108,28,0)</f>
        <v>44</v>
      </c>
      <c r="O77" s="15">
        <f>VLOOKUP(B77,'kỳ 5'!$B$9:$R$81,14,0)</f>
        <v>50.2</v>
      </c>
      <c r="P77" s="15">
        <f>VLOOKUP(B77,'kỳ 5'!$B$9:$R$81,16,0)</f>
        <v>20.6</v>
      </c>
      <c r="Q77" s="16">
        <f t="shared" si="9"/>
        <v>654.60000000000014</v>
      </c>
      <c r="R77" s="16">
        <f t="shared" si="10"/>
        <v>262.90000000000003</v>
      </c>
      <c r="S77" s="21">
        <f t="shared" si="6"/>
        <v>7.4386363636363653</v>
      </c>
      <c r="T77" s="21">
        <f t="shared" si="7"/>
        <v>2.9875000000000003</v>
      </c>
      <c r="U77" s="17" t="str">
        <f t="shared" si="8"/>
        <v>Khá</v>
      </c>
      <c r="V77" s="98" t="s">
        <v>424</v>
      </c>
      <c r="W77" s="57"/>
      <c r="X77" s="103"/>
      <c r="Y77" s="18">
        <f>VLOOKUP(B77,'kỳ 1'!$B$9:$AL$81,37,0)</f>
        <v>0</v>
      </c>
      <c r="Z77" s="18">
        <f>VLOOKUP(B77,'kỳ 2'!$B$9:$AO$81,40,0)</f>
        <v>0</v>
      </c>
      <c r="AA77" s="18">
        <f>VLOOKUP(B77,'kỳ 3'!$B$9:$AO$81,40,0)</f>
        <v>0</v>
      </c>
      <c r="AB77" s="18">
        <f>VLOOKUP(B77,'kỳ 4'!$B$9:$AL$108,31,0)</f>
        <v>0</v>
      </c>
      <c r="AC77" s="18">
        <f>VLOOKUP(B77,'kỳ 5'!$B$9:$T$81,19,0)</f>
        <v>0</v>
      </c>
    </row>
    <row r="78" spans="1:29" ht="16.5" customHeight="1">
      <c r="A78" s="71">
        <v>72</v>
      </c>
      <c r="B78" s="117" t="s">
        <v>346</v>
      </c>
      <c r="C78" s="155" t="s">
        <v>228</v>
      </c>
      <c r="D78" s="160" t="s">
        <v>219</v>
      </c>
      <c r="E78" s="123" t="s">
        <v>347</v>
      </c>
      <c r="F78" s="129" t="s">
        <v>273</v>
      </c>
      <c r="G78" s="15">
        <f>VLOOKUP(B78,'kỳ 1'!$B$9:$AL$81,32,0)</f>
        <v>178.7</v>
      </c>
      <c r="H78" s="15">
        <f>VLOOKUP(B78,'kỳ 1'!$B$9:$AL$81,34,0)</f>
        <v>73</v>
      </c>
      <c r="I78" s="15">
        <f>VLOOKUP(B78,'kỳ 2'!$B$9:$AL$81,35,0)</f>
        <v>157.19999999999999</v>
      </c>
      <c r="J78" s="15">
        <f>VLOOKUP(B78,'kỳ 2'!$B$9:$AL$81,37,0)</f>
        <v>63.5</v>
      </c>
      <c r="K78" s="15">
        <f>VLOOKUP(B78,'kỳ 3'!$B$9:$AL$81,35,0)</f>
        <v>165.2</v>
      </c>
      <c r="L78" s="15">
        <f>VLOOKUP(B78,'kỳ 3'!$B$9:$AL$81,37,0)</f>
        <v>65.400000000000006</v>
      </c>
      <c r="M78" s="15">
        <f>VLOOKUP(B78,'kỳ 4'!$B$9:$AL$108,26,0)</f>
        <v>110</v>
      </c>
      <c r="N78" s="15">
        <f>VLOOKUP(B78,'kỳ 4'!$B$9:$AL$108,28,0)</f>
        <v>46</v>
      </c>
      <c r="O78" s="15">
        <f>VLOOKUP(B78,'kỳ 5'!$B$9:$R$81,14,0)</f>
        <v>47</v>
      </c>
      <c r="P78" s="15">
        <f>VLOOKUP(B78,'kỳ 5'!$B$9:$R$81,16,0)</f>
        <v>19.600000000000001</v>
      </c>
      <c r="Q78" s="16">
        <f t="shared" si="9"/>
        <v>658.09999999999991</v>
      </c>
      <c r="R78" s="16">
        <f t="shared" si="10"/>
        <v>267.5</v>
      </c>
      <c r="S78" s="21">
        <f t="shared" si="6"/>
        <v>7.4784090909090901</v>
      </c>
      <c r="T78" s="21">
        <f t="shared" si="7"/>
        <v>3.0397727272727271</v>
      </c>
      <c r="U78" s="17" t="str">
        <f t="shared" si="8"/>
        <v>Khá</v>
      </c>
      <c r="V78" s="98" t="s">
        <v>424</v>
      </c>
      <c r="W78" s="57"/>
      <c r="X78" s="103"/>
      <c r="Y78" s="18">
        <f>VLOOKUP(B78,'kỳ 1'!$B$9:$AL$81,37,0)</f>
        <v>0</v>
      </c>
      <c r="Z78" s="18">
        <f>VLOOKUP(B78,'kỳ 2'!$B$9:$AO$81,40,0)</f>
        <v>0</v>
      </c>
      <c r="AA78" s="18">
        <f>VLOOKUP(B78,'kỳ 3'!$B$9:$AO$81,40,0)</f>
        <v>0</v>
      </c>
      <c r="AB78" s="18">
        <f>VLOOKUP(B78,'kỳ 4'!$B$9:$AL$108,31,0)</f>
        <v>0</v>
      </c>
      <c r="AC78" s="18">
        <f>VLOOKUP(B78,'kỳ 5'!$B$9:$T$81,19,0)</f>
        <v>0</v>
      </c>
    </row>
    <row r="79" spans="1:29" ht="16.5" customHeight="1">
      <c r="A79" s="71">
        <v>73</v>
      </c>
      <c r="B79" s="117" t="s">
        <v>348</v>
      </c>
      <c r="C79" s="155" t="s">
        <v>349</v>
      </c>
      <c r="D79" s="160" t="s">
        <v>350</v>
      </c>
      <c r="E79" s="123" t="s">
        <v>351</v>
      </c>
      <c r="F79" s="129" t="s">
        <v>273</v>
      </c>
      <c r="G79" s="15">
        <f>VLOOKUP(B79,'kỳ 1'!$B$9:$AL$81,32,0)</f>
        <v>168.1</v>
      </c>
      <c r="H79" s="15">
        <f>VLOOKUP(B79,'kỳ 1'!$B$9:$AL$81,34,0)</f>
        <v>65.5</v>
      </c>
      <c r="I79" s="15">
        <f>VLOOKUP(B79,'kỳ 2'!$B$9:$AL$81,35,0)</f>
        <v>151.39999999999998</v>
      </c>
      <c r="J79" s="15">
        <f>VLOOKUP(B79,'kỳ 2'!$B$9:$AL$81,37,0)</f>
        <v>59</v>
      </c>
      <c r="K79" s="15">
        <f>VLOOKUP(B79,'kỳ 3'!$B$9:$AL$81,35,0)</f>
        <v>158.80000000000001</v>
      </c>
      <c r="L79" s="15">
        <f>VLOOKUP(B79,'kỳ 3'!$B$9:$AL$81,37,0)</f>
        <v>58.5</v>
      </c>
      <c r="M79" s="15">
        <f>VLOOKUP(B79,'kỳ 4'!$B$9:$AL$108,26,0)</f>
        <v>103.80000000000001</v>
      </c>
      <c r="N79" s="15">
        <f>VLOOKUP(B79,'kỳ 4'!$B$9:$AL$108,28,0)</f>
        <v>41</v>
      </c>
      <c r="O79" s="15">
        <f>VLOOKUP(B79,'kỳ 5'!$B$9:$R$81,14,0)</f>
        <v>48.8</v>
      </c>
      <c r="P79" s="15">
        <f>VLOOKUP(B79,'kỳ 5'!$B$9:$R$81,16,0)</f>
        <v>20.6</v>
      </c>
      <c r="Q79" s="16">
        <f t="shared" si="9"/>
        <v>630.9</v>
      </c>
      <c r="R79" s="16">
        <f t="shared" si="10"/>
        <v>244.6</v>
      </c>
      <c r="S79" s="21">
        <f t="shared" si="6"/>
        <v>7.1693181818181815</v>
      </c>
      <c r="T79" s="21">
        <f t="shared" si="7"/>
        <v>2.7795454545454543</v>
      </c>
      <c r="U79" s="17" t="str">
        <f t="shared" si="8"/>
        <v>Khá</v>
      </c>
      <c r="V79" s="98" t="s">
        <v>424</v>
      </c>
      <c r="W79" s="57"/>
      <c r="X79" s="103"/>
      <c r="Y79" s="18">
        <f>VLOOKUP(B79,'kỳ 1'!$B$9:$AL$81,37,0)</f>
        <v>0</v>
      </c>
      <c r="Z79" s="18">
        <f>VLOOKUP(B79,'kỳ 2'!$B$9:$AO$81,40,0)</f>
        <v>0</v>
      </c>
      <c r="AA79" s="18">
        <f>VLOOKUP(B79,'kỳ 3'!$B$9:$AO$81,40,0)</f>
        <v>0</v>
      </c>
      <c r="AB79" s="18">
        <f>VLOOKUP(B79,'kỳ 4'!$B$9:$AL$108,31,0)</f>
        <v>0</v>
      </c>
      <c r="AC79" s="18">
        <f>VLOOKUP(B79,'kỳ 5'!$B$9:$T$81,19,0)</f>
        <v>0</v>
      </c>
    </row>
    <row r="80" spans="1:29">
      <c r="A80" s="237" t="s">
        <v>437</v>
      </c>
      <c r="B80" s="237"/>
      <c r="C80" s="237"/>
      <c r="D80" s="237"/>
      <c r="E80" s="237"/>
      <c r="F80" s="131"/>
      <c r="G80" s="24"/>
      <c r="H80" s="25"/>
      <c r="I80" s="26"/>
      <c r="J80" s="25"/>
      <c r="K80" s="26"/>
      <c r="L80" s="25"/>
      <c r="M80" s="25"/>
      <c r="N80" s="25"/>
      <c r="O80" s="25"/>
      <c r="P80" s="25"/>
      <c r="Q80" s="25"/>
      <c r="R80" s="25"/>
      <c r="S80" s="58"/>
      <c r="T80" s="58"/>
      <c r="U80" s="27"/>
      <c r="V80" s="28"/>
      <c r="W80" s="108"/>
      <c r="Y80" s="203"/>
      <c r="Z80" s="203"/>
      <c r="AA80" s="203"/>
      <c r="AB80" s="204"/>
      <c r="AC80" s="203"/>
    </row>
    <row r="81" spans="1:23">
      <c r="A81" s="29"/>
      <c r="B81" s="116"/>
      <c r="C81" s="25"/>
      <c r="D81" s="162"/>
      <c r="E81" s="125"/>
      <c r="F81" s="127"/>
      <c r="G81" s="30"/>
      <c r="H81" s="23"/>
      <c r="I81" s="31"/>
      <c r="J81" s="23"/>
      <c r="K81" s="31"/>
      <c r="L81" s="23"/>
      <c r="M81" s="23"/>
      <c r="N81" s="23"/>
      <c r="O81" s="23"/>
      <c r="P81" s="23"/>
      <c r="Q81" s="32"/>
      <c r="R81" s="32"/>
      <c r="S81" s="55"/>
      <c r="T81" s="55"/>
      <c r="U81" s="56"/>
      <c r="V81" s="33"/>
      <c r="W81" s="109"/>
    </row>
    <row r="82" spans="1:23">
      <c r="A82" s="34" t="s">
        <v>408</v>
      </c>
      <c r="B82" s="59"/>
      <c r="D82" s="163"/>
      <c r="E82" s="43"/>
      <c r="F82" s="44"/>
      <c r="G82" s="12"/>
      <c r="H82" s="34"/>
      <c r="I82" s="26"/>
      <c r="K82" s="35"/>
      <c r="L82" s="22"/>
      <c r="M82" s="22"/>
      <c r="N82" s="22"/>
      <c r="O82" s="22"/>
      <c r="P82" s="22"/>
      <c r="Q82" s="238" t="s">
        <v>436</v>
      </c>
      <c r="R82" s="238"/>
      <c r="S82" s="238"/>
      <c r="T82" s="238"/>
      <c r="U82" s="238"/>
      <c r="V82" s="36"/>
      <c r="W82" s="110"/>
    </row>
    <row r="83" spans="1:23">
      <c r="A83" s="234" t="s">
        <v>409</v>
      </c>
      <c r="B83" s="234"/>
      <c r="C83" s="234"/>
      <c r="D83" s="235" t="s">
        <v>410</v>
      </c>
      <c r="E83" s="235"/>
      <c r="F83" s="235"/>
      <c r="G83" s="235"/>
      <c r="H83" s="235"/>
      <c r="I83" s="22"/>
      <c r="J83" s="234" t="s">
        <v>411</v>
      </c>
      <c r="K83" s="234"/>
      <c r="L83" s="234"/>
      <c r="M83" s="58"/>
      <c r="N83" s="58"/>
      <c r="O83" s="58"/>
      <c r="P83" s="58"/>
      <c r="Q83" s="235" t="s">
        <v>412</v>
      </c>
      <c r="R83" s="235"/>
      <c r="S83" s="235"/>
      <c r="T83" s="235"/>
      <c r="U83" s="235"/>
      <c r="V83" s="37"/>
      <c r="W83" s="111"/>
    </row>
    <row r="84" spans="1:23">
      <c r="A84" s="34"/>
      <c r="B84" s="59"/>
      <c r="C84" s="34"/>
      <c r="D84" s="163"/>
      <c r="E84" s="120"/>
      <c r="F84" s="126"/>
      <c r="G84" s="12"/>
      <c r="H84" s="34"/>
      <c r="I84" s="26"/>
      <c r="L84" s="25"/>
      <c r="M84" s="25"/>
      <c r="N84" s="25"/>
      <c r="O84" s="25"/>
      <c r="P84" s="25"/>
    </row>
    <row r="85" spans="1:23">
      <c r="A85" s="19"/>
      <c r="D85" s="157"/>
      <c r="E85" s="43"/>
      <c r="F85" s="44"/>
      <c r="H85" s="19"/>
    </row>
    <row r="86" spans="1:23">
      <c r="A86" s="25"/>
      <c r="B86" s="116"/>
      <c r="C86" s="25"/>
      <c r="D86" s="162"/>
      <c r="E86" s="125"/>
      <c r="F86" s="127"/>
      <c r="G86" s="30"/>
      <c r="H86" s="23"/>
      <c r="I86" s="31"/>
      <c r="L86" s="23"/>
      <c r="M86" s="23"/>
      <c r="N86" s="23"/>
      <c r="O86" s="23"/>
      <c r="P86" s="23"/>
    </row>
    <row r="87" spans="1:23">
      <c r="A87" s="19"/>
      <c r="D87" s="157"/>
      <c r="E87" s="43"/>
      <c r="F87" s="44"/>
      <c r="H87" s="34"/>
      <c r="J87" s="60"/>
      <c r="K87" s="41"/>
      <c r="L87" s="60"/>
      <c r="M87" s="60"/>
      <c r="N87" s="60"/>
      <c r="O87" s="60"/>
      <c r="P87" s="60"/>
      <c r="Q87" s="23"/>
    </row>
    <row r="88" spans="1:23">
      <c r="A88" s="234" t="s">
        <v>413</v>
      </c>
      <c r="B88" s="234"/>
      <c r="C88" s="234"/>
      <c r="D88" s="234" t="s">
        <v>414</v>
      </c>
      <c r="E88" s="234"/>
      <c r="F88" s="234"/>
      <c r="G88" s="234"/>
      <c r="H88" s="234"/>
      <c r="I88" s="22"/>
      <c r="J88" s="235" t="s">
        <v>415</v>
      </c>
      <c r="K88" s="235"/>
      <c r="L88" s="235"/>
      <c r="M88" s="60"/>
      <c r="N88" s="60"/>
      <c r="O88" s="60"/>
      <c r="P88" s="60"/>
      <c r="Q88" s="235" t="s">
        <v>416</v>
      </c>
      <c r="R88" s="235"/>
      <c r="S88" s="235"/>
      <c r="T88" s="235"/>
      <c r="U88" s="235"/>
      <c r="V88" s="37"/>
      <c r="W88" s="111"/>
    </row>
    <row r="89" spans="1:23">
      <c r="A89" s="19"/>
    </row>
    <row r="90" spans="1:23">
      <c r="A90" s="19"/>
    </row>
    <row r="91" spans="1:23">
      <c r="A91" s="19"/>
    </row>
    <row r="92" spans="1:23">
      <c r="A92" s="19"/>
    </row>
    <row r="93" spans="1:23">
      <c r="A93" s="19"/>
    </row>
    <row r="94" spans="1:23">
      <c r="A94" s="19"/>
    </row>
    <row r="95" spans="1:23">
      <c r="A95" s="19"/>
    </row>
    <row r="96" spans="1:23">
      <c r="A96" s="19"/>
    </row>
    <row r="97" spans="1:23">
      <c r="A97" s="19"/>
    </row>
    <row r="98" spans="1:23">
      <c r="A98" s="19"/>
    </row>
    <row r="99" spans="1:23">
      <c r="A99" s="19"/>
    </row>
    <row r="100" spans="1:23">
      <c r="A100" s="19"/>
    </row>
    <row r="101" spans="1:23">
      <c r="A101" s="19"/>
    </row>
    <row r="102" spans="1:23">
      <c r="A102" s="19"/>
    </row>
    <row r="103" spans="1:23">
      <c r="A103" s="19"/>
    </row>
    <row r="104" spans="1:23">
      <c r="A104" s="19"/>
    </row>
    <row r="105" spans="1:23">
      <c r="A105" s="19"/>
    </row>
    <row r="106" spans="1:23">
      <c r="A106" s="19"/>
    </row>
    <row r="107" spans="1:23">
      <c r="A107" s="19"/>
      <c r="S107" s="40"/>
      <c r="T107" s="40"/>
      <c r="U107" s="19"/>
      <c r="V107" s="19"/>
      <c r="W107" s="92"/>
    </row>
    <row r="108" spans="1:23">
      <c r="A108" s="19"/>
      <c r="S108" s="40"/>
      <c r="T108" s="40"/>
      <c r="U108" s="19"/>
      <c r="V108" s="19"/>
      <c r="W108" s="92"/>
    </row>
    <row r="109" spans="1:23">
      <c r="A109" s="19"/>
      <c r="S109" s="40"/>
      <c r="T109" s="40"/>
      <c r="U109" s="19"/>
      <c r="V109" s="19"/>
      <c r="W109" s="92"/>
    </row>
    <row r="110" spans="1:23">
      <c r="A110" s="19"/>
      <c r="S110" s="40"/>
      <c r="T110" s="40"/>
      <c r="U110" s="19"/>
      <c r="V110" s="19"/>
      <c r="W110" s="92"/>
    </row>
    <row r="111" spans="1:23">
      <c r="A111" s="19"/>
      <c r="S111" s="40"/>
      <c r="T111" s="40"/>
      <c r="U111" s="19"/>
      <c r="V111" s="19"/>
      <c r="W111" s="92"/>
    </row>
    <row r="112" spans="1:23">
      <c r="A112" s="19"/>
      <c r="S112" s="40"/>
      <c r="T112" s="40"/>
      <c r="U112" s="19"/>
      <c r="V112" s="19"/>
      <c r="W112" s="92"/>
    </row>
    <row r="113" spans="1:23">
      <c r="A113" s="19"/>
      <c r="S113" s="40"/>
      <c r="T113" s="40"/>
      <c r="U113" s="19"/>
      <c r="V113" s="19"/>
      <c r="W113" s="92"/>
    </row>
    <row r="114" spans="1:23">
      <c r="A114" s="19"/>
      <c r="S114" s="40"/>
      <c r="T114" s="40"/>
      <c r="U114" s="19"/>
      <c r="V114" s="19"/>
      <c r="W114" s="92"/>
    </row>
    <row r="115" spans="1:23">
      <c r="A115" s="19"/>
      <c r="S115" s="40"/>
      <c r="T115" s="40"/>
      <c r="U115" s="19"/>
      <c r="V115" s="19"/>
      <c r="W115" s="92"/>
    </row>
    <row r="116" spans="1:23">
      <c r="A116" s="19"/>
      <c r="S116" s="40"/>
      <c r="T116" s="40"/>
      <c r="U116" s="19"/>
      <c r="V116" s="19"/>
      <c r="W116" s="92"/>
    </row>
    <row r="117" spans="1:23">
      <c r="A117" s="19"/>
      <c r="S117" s="40"/>
      <c r="T117" s="40"/>
      <c r="U117" s="19"/>
      <c r="V117" s="19"/>
      <c r="W117" s="92"/>
    </row>
    <row r="118" spans="1:23">
      <c r="A118" s="19"/>
      <c r="S118" s="40"/>
      <c r="T118" s="40"/>
      <c r="U118" s="19"/>
      <c r="V118" s="19"/>
      <c r="W118" s="92"/>
    </row>
    <row r="119" spans="1:23">
      <c r="A119" s="19"/>
      <c r="S119" s="40"/>
      <c r="T119" s="40"/>
      <c r="U119" s="19"/>
      <c r="V119" s="19"/>
      <c r="W119" s="92"/>
    </row>
    <row r="120" spans="1:23">
      <c r="A120" s="19"/>
      <c r="S120" s="40"/>
      <c r="T120" s="40"/>
      <c r="U120" s="19"/>
      <c r="V120" s="19"/>
      <c r="W120" s="92"/>
    </row>
    <row r="121" spans="1:23">
      <c r="A121" s="19"/>
      <c r="S121" s="40"/>
      <c r="T121" s="40"/>
      <c r="U121" s="19"/>
      <c r="V121" s="19"/>
      <c r="W121" s="92"/>
    </row>
    <row r="122" spans="1:23">
      <c r="A122" s="19"/>
      <c r="S122" s="40"/>
      <c r="T122" s="40"/>
      <c r="U122" s="19"/>
      <c r="V122" s="19"/>
      <c r="W122" s="92"/>
    </row>
    <row r="123" spans="1:23">
      <c r="A123" s="19"/>
      <c r="S123" s="40"/>
      <c r="T123" s="40"/>
      <c r="U123" s="19"/>
      <c r="V123" s="19"/>
      <c r="W123" s="92"/>
    </row>
    <row r="124" spans="1:23">
      <c r="A124" s="19"/>
      <c r="S124" s="40"/>
      <c r="T124" s="40"/>
      <c r="U124" s="19"/>
      <c r="V124" s="19"/>
      <c r="W124" s="92"/>
    </row>
    <row r="125" spans="1:23">
      <c r="A125" s="19"/>
      <c r="S125" s="40"/>
      <c r="T125" s="40"/>
      <c r="U125" s="19"/>
      <c r="V125" s="19"/>
      <c r="W125" s="92"/>
    </row>
    <row r="126" spans="1:23">
      <c r="A126" s="19"/>
      <c r="S126" s="40"/>
      <c r="T126" s="40"/>
      <c r="U126" s="19"/>
      <c r="V126" s="19"/>
      <c r="W126" s="92"/>
    </row>
    <row r="127" spans="1:23">
      <c r="A127" s="19"/>
      <c r="S127" s="40"/>
      <c r="T127" s="40"/>
      <c r="U127" s="19"/>
      <c r="V127" s="19"/>
      <c r="W127" s="92"/>
    </row>
    <row r="128" spans="1:23">
      <c r="A128" s="19"/>
      <c r="S128" s="40"/>
      <c r="T128" s="40"/>
      <c r="U128" s="19"/>
      <c r="V128" s="19"/>
      <c r="W128" s="92"/>
    </row>
    <row r="129" spans="1:23">
      <c r="A129" s="19"/>
      <c r="S129" s="40"/>
      <c r="T129" s="40"/>
      <c r="U129" s="19"/>
      <c r="V129" s="19"/>
      <c r="W129" s="92"/>
    </row>
    <row r="130" spans="1:23">
      <c r="A130" s="19"/>
      <c r="S130" s="40"/>
      <c r="T130" s="40"/>
      <c r="U130" s="19"/>
      <c r="V130" s="19"/>
      <c r="W130" s="92"/>
    </row>
    <row r="131" spans="1:23">
      <c r="A131" s="19"/>
      <c r="S131" s="40"/>
      <c r="T131" s="40"/>
      <c r="U131" s="19"/>
      <c r="V131" s="19"/>
      <c r="W131" s="92"/>
    </row>
    <row r="132" spans="1:23">
      <c r="A132" s="19"/>
      <c r="S132" s="40"/>
      <c r="T132" s="40"/>
      <c r="U132" s="19"/>
      <c r="V132" s="19"/>
      <c r="W132" s="92"/>
    </row>
    <row r="133" spans="1:23">
      <c r="A133" s="19"/>
      <c r="S133" s="40"/>
      <c r="T133" s="40"/>
      <c r="U133" s="19"/>
      <c r="V133" s="19"/>
      <c r="W133" s="92"/>
    </row>
    <row r="134" spans="1:23">
      <c r="A134" s="19"/>
      <c r="S134" s="40"/>
      <c r="T134" s="40"/>
      <c r="U134" s="19"/>
      <c r="V134" s="19"/>
      <c r="W134" s="92"/>
    </row>
    <row r="135" spans="1:23">
      <c r="A135" s="19"/>
      <c r="S135" s="40"/>
      <c r="T135" s="40"/>
      <c r="U135" s="19"/>
      <c r="V135" s="19"/>
      <c r="W135" s="92"/>
    </row>
    <row r="136" spans="1:23">
      <c r="A136" s="19"/>
      <c r="S136" s="40"/>
      <c r="T136" s="40"/>
      <c r="U136" s="19"/>
      <c r="V136" s="19"/>
      <c r="W136" s="92"/>
    </row>
    <row r="137" spans="1:23">
      <c r="A137" s="19"/>
      <c r="S137" s="40"/>
      <c r="T137" s="40"/>
      <c r="U137" s="19"/>
      <c r="V137" s="19"/>
      <c r="W137" s="92"/>
    </row>
    <row r="138" spans="1:23">
      <c r="A138" s="19"/>
      <c r="S138" s="40"/>
      <c r="T138" s="40"/>
      <c r="U138" s="19"/>
      <c r="V138" s="19"/>
      <c r="W138" s="92"/>
    </row>
    <row r="139" spans="1:23">
      <c r="A139" s="19"/>
    </row>
    <row r="140" spans="1:23">
      <c r="A140" s="19"/>
    </row>
    <row r="141" spans="1:23">
      <c r="A141" s="19"/>
    </row>
    <row r="142" spans="1:23">
      <c r="A142" s="19"/>
    </row>
    <row r="143" spans="1:23">
      <c r="A143" s="19"/>
    </row>
    <row r="144" spans="1:23">
      <c r="A144" s="19"/>
    </row>
    <row r="145" spans="1:23">
      <c r="A145" s="19"/>
    </row>
    <row r="146" spans="1:23">
      <c r="A146" s="19"/>
    </row>
    <row r="147" spans="1:23">
      <c r="A147" s="19"/>
    </row>
    <row r="148" spans="1:23">
      <c r="A148" s="19"/>
    </row>
    <row r="149" spans="1:23">
      <c r="A149" s="19"/>
    </row>
    <row r="150" spans="1:23">
      <c r="A150" s="19"/>
    </row>
    <row r="151" spans="1:23">
      <c r="A151" s="19"/>
    </row>
    <row r="152" spans="1:23">
      <c r="A152" s="19"/>
    </row>
    <row r="153" spans="1:23">
      <c r="A153" s="19"/>
      <c r="S153" s="40"/>
      <c r="T153" s="40"/>
      <c r="U153" s="19"/>
      <c r="V153" s="72"/>
      <c r="W153" s="113"/>
    </row>
    <row r="154" spans="1:23">
      <c r="A154" s="19"/>
      <c r="S154" s="40"/>
      <c r="T154" s="40"/>
      <c r="U154" s="19"/>
      <c r="V154" s="72"/>
      <c r="W154" s="113"/>
    </row>
  </sheetData>
  <autoFilter ref="A6:AD80">
    <filterColumn colId="6" showButton="0"/>
    <filterColumn colId="8" showButton="0"/>
    <filterColumn colId="10" showButton="0"/>
    <filterColumn colId="12" showButton="0"/>
    <filterColumn colId="14" showButton="0"/>
    <filterColumn colId="16" showButton="0"/>
  </autoFilter>
  <mergeCells count="26">
    <mergeCell ref="A1:D1"/>
    <mergeCell ref="H1:R1"/>
    <mergeCell ref="A2:D2"/>
    <mergeCell ref="H2:R2"/>
    <mergeCell ref="G4:H4"/>
    <mergeCell ref="I4:J4"/>
    <mergeCell ref="M4:N4"/>
    <mergeCell ref="O4:P4"/>
    <mergeCell ref="K4:L4"/>
    <mergeCell ref="Q4:R4"/>
    <mergeCell ref="A88:C88"/>
    <mergeCell ref="D88:H88"/>
    <mergeCell ref="J88:L88"/>
    <mergeCell ref="Q88:U88"/>
    <mergeCell ref="I6:J6"/>
    <mergeCell ref="K6:L6"/>
    <mergeCell ref="Q6:R6"/>
    <mergeCell ref="A80:E80"/>
    <mergeCell ref="A83:C83"/>
    <mergeCell ref="D83:H83"/>
    <mergeCell ref="J83:L83"/>
    <mergeCell ref="Q83:U83"/>
    <mergeCell ref="Q82:U82"/>
    <mergeCell ref="M6:N6"/>
    <mergeCell ref="O6:P6"/>
    <mergeCell ref="G6:H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F1" sqref="F1:F1048576"/>
    </sheetView>
  </sheetViews>
  <sheetFormatPr defaultRowHeight="15"/>
  <cols>
    <col min="1" max="1" width="4.28515625" customWidth="1"/>
    <col min="2" max="2" width="13.5703125" customWidth="1"/>
    <col min="3" max="3" width="22.7109375" customWidth="1"/>
    <col min="5" max="5" width="13.7109375" customWidth="1"/>
    <col min="6" max="6" width="14.28515625" style="197" customWidth="1"/>
    <col min="7" max="7" width="10" customWidth="1"/>
    <col min="255" max="255" width="4.28515625" customWidth="1"/>
    <col min="256" max="256" width="13.5703125" customWidth="1"/>
    <col min="257" max="257" width="20.28515625" customWidth="1"/>
    <col min="259" max="259" width="13.7109375" customWidth="1"/>
    <col min="260" max="260" width="6.28515625" customWidth="1"/>
    <col min="261" max="261" width="11" customWidth="1"/>
    <col min="262" max="262" width="14.28515625" customWidth="1"/>
    <col min="511" max="511" width="4.28515625" customWidth="1"/>
    <col min="512" max="512" width="13.5703125" customWidth="1"/>
    <col min="513" max="513" width="20.28515625" customWidth="1"/>
    <col min="515" max="515" width="13.7109375" customWidth="1"/>
    <col min="516" max="516" width="6.28515625" customWidth="1"/>
    <col min="517" max="517" width="11" customWidth="1"/>
    <col min="518" max="518" width="14.28515625" customWidth="1"/>
    <col min="767" max="767" width="4.28515625" customWidth="1"/>
    <col min="768" max="768" width="13.5703125" customWidth="1"/>
    <col min="769" max="769" width="20.28515625" customWidth="1"/>
    <col min="771" max="771" width="13.7109375" customWidth="1"/>
    <col min="772" max="772" width="6.28515625" customWidth="1"/>
    <col min="773" max="773" width="11" customWidth="1"/>
    <col min="774" max="774" width="14.28515625" customWidth="1"/>
    <col min="1023" max="1023" width="4.28515625" customWidth="1"/>
    <col min="1024" max="1024" width="13.5703125" customWidth="1"/>
    <col min="1025" max="1025" width="20.28515625" customWidth="1"/>
    <col min="1027" max="1027" width="13.7109375" customWidth="1"/>
    <col min="1028" max="1028" width="6.28515625" customWidth="1"/>
    <col min="1029" max="1029" width="11" customWidth="1"/>
    <col min="1030" max="1030" width="14.28515625" customWidth="1"/>
    <col min="1279" max="1279" width="4.28515625" customWidth="1"/>
    <col min="1280" max="1280" width="13.5703125" customWidth="1"/>
    <col min="1281" max="1281" width="20.28515625" customWidth="1"/>
    <col min="1283" max="1283" width="13.7109375" customWidth="1"/>
    <col min="1284" max="1284" width="6.28515625" customWidth="1"/>
    <col min="1285" max="1285" width="11" customWidth="1"/>
    <col min="1286" max="1286" width="14.28515625" customWidth="1"/>
    <col min="1535" max="1535" width="4.28515625" customWidth="1"/>
    <col min="1536" max="1536" width="13.5703125" customWidth="1"/>
    <col min="1537" max="1537" width="20.28515625" customWidth="1"/>
    <col min="1539" max="1539" width="13.7109375" customWidth="1"/>
    <col min="1540" max="1540" width="6.28515625" customWidth="1"/>
    <col min="1541" max="1541" width="11" customWidth="1"/>
    <col min="1542" max="1542" width="14.28515625" customWidth="1"/>
    <col min="1791" max="1791" width="4.28515625" customWidth="1"/>
    <col min="1792" max="1792" width="13.5703125" customWidth="1"/>
    <col min="1793" max="1793" width="20.28515625" customWidth="1"/>
    <col min="1795" max="1795" width="13.7109375" customWidth="1"/>
    <col min="1796" max="1796" width="6.28515625" customWidth="1"/>
    <col min="1797" max="1797" width="11" customWidth="1"/>
    <col min="1798" max="1798" width="14.28515625" customWidth="1"/>
    <col min="2047" max="2047" width="4.28515625" customWidth="1"/>
    <col min="2048" max="2048" width="13.5703125" customWidth="1"/>
    <col min="2049" max="2049" width="20.28515625" customWidth="1"/>
    <col min="2051" max="2051" width="13.7109375" customWidth="1"/>
    <col min="2052" max="2052" width="6.28515625" customWidth="1"/>
    <col min="2053" max="2053" width="11" customWidth="1"/>
    <col min="2054" max="2054" width="14.28515625" customWidth="1"/>
    <col min="2303" max="2303" width="4.28515625" customWidth="1"/>
    <col min="2304" max="2304" width="13.5703125" customWidth="1"/>
    <col min="2305" max="2305" width="20.28515625" customWidth="1"/>
    <col min="2307" max="2307" width="13.7109375" customWidth="1"/>
    <col min="2308" max="2308" width="6.28515625" customWidth="1"/>
    <col min="2309" max="2309" width="11" customWidth="1"/>
    <col min="2310" max="2310" width="14.28515625" customWidth="1"/>
    <col min="2559" max="2559" width="4.28515625" customWidth="1"/>
    <col min="2560" max="2560" width="13.5703125" customWidth="1"/>
    <col min="2561" max="2561" width="20.28515625" customWidth="1"/>
    <col min="2563" max="2563" width="13.7109375" customWidth="1"/>
    <col min="2564" max="2564" width="6.28515625" customWidth="1"/>
    <col min="2565" max="2565" width="11" customWidth="1"/>
    <col min="2566" max="2566" width="14.28515625" customWidth="1"/>
    <col min="2815" max="2815" width="4.28515625" customWidth="1"/>
    <col min="2816" max="2816" width="13.5703125" customWidth="1"/>
    <col min="2817" max="2817" width="20.28515625" customWidth="1"/>
    <col min="2819" max="2819" width="13.7109375" customWidth="1"/>
    <col min="2820" max="2820" width="6.28515625" customWidth="1"/>
    <col min="2821" max="2821" width="11" customWidth="1"/>
    <col min="2822" max="2822" width="14.28515625" customWidth="1"/>
    <col min="3071" max="3071" width="4.28515625" customWidth="1"/>
    <col min="3072" max="3072" width="13.5703125" customWidth="1"/>
    <col min="3073" max="3073" width="20.28515625" customWidth="1"/>
    <col min="3075" max="3075" width="13.7109375" customWidth="1"/>
    <col min="3076" max="3076" width="6.28515625" customWidth="1"/>
    <col min="3077" max="3077" width="11" customWidth="1"/>
    <col min="3078" max="3078" width="14.28515625" customWidth="1"/>
    <col min="3327" max="3327" width="4.28515625" customWidth="1"/>
    <col min="3328" max="3328" width="13.5703125" customWidth="1"/>
    <col min="3329" max="3329" width="20.28515625" customWidth="1"/>
    <col min="3331" max="3331" width="13.7109375" customWidth="1"/>
    <col min="3332" max="3332" width="6.28515625" customWidth="1"/>
    <col min="3333" max="3333" width="11" customWidth="1"/>
    <col min="3334" max="3334" width="14.28515625" customWidth="1"/>
    <col min="3583" max="3583" width="4.28515625" customWidth="1"/>
    <col min="3584" max="3584" width="13.5703125" customWidth="1"/>
    <col min="3585" max="3585" width="20.28515625" customWidth="1"/>
    <col min="3587" max="3587" width="13.7109375" customWidth="1"/>
    <col min="3588" max="3588" width="6.28515625" customWidth="1"/>
    <col min="3589" max="3589" width="11" customWidth="1"/>
    <col min="3590" max="3590" width="14.28515625" customWidth="1"/>
    <col min="3839" max="3839" width="4.28515625" customWidth="1"/>
    <col min="3840" max="3840" width="13.5703125" customWidth="1"/>
    <col min="3841" max="3841" width="20.28515625" customWidth="1"/>
    <col min="3843" max="3843" width="13.7109375" customWidth="1"/>
    <col min="3844" max="3844" width="6.28515625" customWidth="1"/>
    <col min="3845" max="3845" width="11" customWidth="1"/>
    <col min="3846" max="3846" width="14.28515625" customWidth="1"/>
    <col min="4095" max="4095" width="4.28515625" customWidth="1"/>
    <col min="4096" max="4096" width="13.5703125" customWidth="1"/>
    <col min="4097" max="4097" width="20.28515625" customWidth="1"/>
    <col min="4099" max="4099" width="13.7109375" customWidth="1"/>
    <col min="4100" max="4100" width="6.28515625" customWidth="1"/>
    <col min="4101" max="4101" width="11" customWidth="1"/>
    <col min="4102" max="4102" width="14.28515625" customWidth="1"/>
    <col min="4351" max="4351" width="4.28515625" customWidth="1"/>
    <col min="4352" max="4352" width="13.5703125" customWidth="1"/>
    <col min="4353" max="4353" width="20.28515625" customWidth="1"/>
    <col min="4355" max="4355" width="13.7109375" customWidth="1"/>
    <col min="4356" max="4356" width="6.28515625" customWidth="1"/>
    <col min="4357" max="4357" width="11" customWidth="1"/>
    <col min="4358" max="4358" width="14.28515625" customWidth="1"/>
    <col min="4607" max="4607" width="4.28515625" customWidth="1"/>
    <col min="4608" max="4608" width="13.5703125" customWidth="1"/>
    <col min="4609" max="4609" width="20.28515625" customWidth="1"/>
    <col min="4611" max="4611" width="13.7109375" customWidth="1"/>
    <col min="4612" max="4612" width="6.28515625" customWidth="1"/>
    <col min="4613" max="4613" width="11" customWidth="1"/>
    <col min="4614" max="4614" width="14.28515625" customWidth="1"/>
    <col min="4863" max="4863" width="4.28515625" customWidth="1"/>
    <col min="4864" max="4864" width="13.5703125" customWidth="1"/>
    <col min="4865" max="4865" width="20.28515625" customWidth="1"/>
    <col min="4867" max="4867" width="13.7109375" customWidth="1"/>
    <col min="4868" max="4868" width="6.28515625" customWidth="1"/>
    <col min="4869" max="4869" width="11" customWidth="1"/>
    <col min="4870" max="4870" width="14.28515625" customWidth="1"/>
    <col min="5119" max="5119" width="4.28515625" customWidth="1"/>
    <col min="5120" max="5120" width="13.5703125" customWidth="1"/>
    <col min="5121" max="5121" width="20.28515625" customWidth="1"/>
    <col min="5123" max="5123" width="13.7109375" customWidth="1"/>
    <col min="5124" max="5124" width="6.28515625" customWidth="1"/>
    <col min="5125" max="5125" width="11" customWidth="1"/>
    <col min="5126" max="5126" width="14.28515625" customWidth="1"/>
    <col min="5375" max="5375" width="4.28515625" customWidth="1"/>
    <col min="5376" max="5376" width="13.5703125" customWidth="1"/>
    <col min="5377" max="5377" width="20.28515625" customWidth="1"/>
    <col min="5379" max="5379" width="13.7109375" customWidth="1"/>
    <col min="5380" max="5380" width="6.28515625" customWidth="1"/>
    <col min="5381" max="5381" width="11" customWidth="1"/>
    <col min="5382" max="5382" width="14.28515625" customWidth="1"/>
    <col min="5631" max="5631" width="4.28515625" customWidth="1"/>
    <col min="5632" max="5632" width="13.5703125" customWidth="1"/>
    <col min="5633" max="5633" width="20.28515625" customWidth="1"/>
    <col min="5635" max="5635" width="13.7109375" customWidth="1"/>
    <col min="5636" max="5636" width="6.28515625" customWidth="1"/>
    <col min="5637" max="5637" width="11" customWidth="1"/>
    <col min="5638" max="5638" width="14.28515625" customWidth="1"/>
    <col min="5887" max="5887" width="4.28515625" customWidth="1"/>
    <col min="5888" max="5888" width="13.5703125" customWidth="1"/>
    <col min="5889" max="5889" width="20.28515625" customWidth="1"/>
    <col min="5891" max="5891" width="13.7109375" customWidth="1"/>
    <col min="5892" max="5892" width="6.28515625" customWidth="1"/>
    <col min="5893" max="5893" width="11" customWidth="1"/>
    <col min="5894" max="5894" width="14.28515625" customWidth="1"/>
    <col min="6143" max="6143" width="4.28515625" customWidth="1"/>
    <col min="6144" max="6144" width="13.5703125" customWidth="1"/>
    <col min="6145" max="6145" width="20.28515625" customWidth="1"/>
    <col min="6147" max="6147" width="13.7109375" customWidth="1"/>
    <col min="6148" max="6148" width="6.28515625" customWidth="1"/>
    <col min="6149" max="6149" width="11" customWidth="1"/>
    <col min="6150" max="6150" width="14.28515625" customWidth="1"/>
    <col min="6399" max="6399" width="4.28515625" customWidth="1"/>
    <col min="6400" max="6400" width="13.5703125" customWidth="1"/>
    <col min="6401" max="6401" width="20.28515625" customWidth="1"/>
    <col min="6403" max="6403" width="13.7109375" customWidth="1"/>
    <col min="6404" max="6404" width="6.28515625" customWidth="1"/>
    <col min="6405" max="6405" width="11" customWidth="1"/>
    <col min="6406" max="6406" width="14.28515625" customWidth="1"/>
    <col min="6655" max="6655" width="4.28515625" customWidth="1"/>
    <col min="6656" max="6656" width="13.5703125" customWidth="1"/>
    <col min="6657" max="6657" width="20.28515625" customWidth="1"/>
    <col min="6659" max="6659" width="13.7109375" customWidth="1"/>
    <col min="6660" max="6660" width="6.28515625" customWidth="1"/>
    <col min="6661" max="6661" width="11" customWidth="1"/>
    <col min="6662" max="6662" width="14.28515625" customWidth="1"/>
    <col min="6911" max="6911" width="4.28515625" customWidth="1"/>
    <col min="6912" max="6912" width="13.5703125" customWidth="1"/>
    <col min="6913" max="6913" width="20.28515625" customWidth="1"/>
    <col min="6915" max="6915" width="13.7109375" customWidth="1"/>
    <col min="6916" max="6916" width="6.28515625" customWidth="1"/>
    <col min="6917" max="6917" width="11" customWidth="1"/>
    <col min="6918" max="6918" width="14.28515625" customWidth="1"/>
    <col min="7167" max="7167" width="4.28515625" customWidth="1"/>
    <col min="7168" max="7168" width="13.5703125" customWidth="1"/>
    <col min="7169" max="7169" width="20.28515625" customWidth="1"/>
    <col min="7171" max="7171" width="13.7109375" customWidth="1"/>
    <col min="7172" max="7172" width="6.28515625" customWidth="1"/>
    <col min="7173" max="7173" width="11" customWidth="1"/>
    <col min="7174" max="7174" width="14.28515625" customWidth="1"/>
    <col min="7423" max="7423" width="4.28515625" customWidth="1"/>
    <col min="7424" max="7424" width="13.5703125" customWidth="1"/>
    <col min="7425" max="7425" width="20.28515625" customWidth="1"/>
    <col min="7427" max="7427" width="13.7109375" customWidth="1"/>
    <col min="7428" max="7428" width="6.28515625" customWidth="1"/>
    <col min="7429" max="7429" width="11" customWidth="1"/>
    <col min="7430" max="7430" width="14.28515625" customWidth="1"/>
    <col min="7679" max="7679" width="4.28515625" customWidth="1"/>
    <col min="7680" max="7680" width="13.5703125" customWidth="1"/>
    <col min="7681" max="7681" width="20.28515625" customWidth="1"/>
    <col min="7683" max="7683" width="13.7109375" customWidth="1"/>
    <col min="7684" max="7684" width="6.28515625" customWidth="1"/>
    <col min="7685" max="7685" width="11" customWidth="1"/>
    <col min="7686" max="7686" width="14.28515625" customWidth="1"/>
    <col min="7935" max="7935" width="4.28515625" customWidth="1"/>
    <col min="7936" max="7936" width="13.5703125" customWidth="1"/>
    <col min="7937" max="7937" width="20.28515625" customWidth="1"/>
    <col min="7939" max="7939" width="13.7109375" customWidth="1"/>
    <col min="7940" max="7940" width="6.28515625" customWidth="1"/>
    <col min="7941" max="7941" width="11" customWidth="1"/>
    <col min="7942" max="7942" width="14.28515625" customWidth="1"/>
    <col min="8191" max="8191" width="4.28515625" customWidth="1"/>
    <col min="8192" max="8192" width="13.5703125" customWidth="1"/>
    <col min="8193" max="8193" width="20.28515625" customWidth="1"/>
    <col min="8195" max="8195" width="13.7109375" customWidth="1"/>
    <col min="8196" max="8196" width="6.28515625" customWidth="1"/>
    <col min="8197" max="8197" width="11" customWidth="1"/>
    <col min="8198" max="8198" width="14.28515625" customWidth="1"/>
    <col min="8447" max="8447" width="4.28515625" customWidth="1"/>
    <col min="8448" max="8448" width="13.5703125" customWidth="1"/>
    <col min="8449" max="8449" width="20.28515625" customWidth="1"/>
    <col min="8451" max="8451" width="13.7109375" customWidth="1"/>
    <col min="8452" max="8452" width="6.28515625" customWidth="1"/>
    <col min="8453" max="8453" width="11" customWidth="1"/>
    <col min="8454" max="8454" width="14.28515625" customWidth="1"/>
    <col min="8703" max="8703" width="4.28515625" customWidth="1"/>
    <col min="8704" max="8704" width="13.5703125" customWidth="1"/>
    <col min="8705" max="8705" width="20.28515625" customWidth="1"/>
    <col min="8707" max="8707" width="13.7109375" customWidth="1"/>
    <col min="8708" max="8708" width="6.28515625" customWidth="1"/>
    <col min="8709" max="8709" width="11" customWidth="1"/>
    <col min="8710" max="8710" width="14.28515625" customWidth="1"/>
    <col min="8959" max="8959" width="4.28515625" customWidth="1"/>
    <col min="8960" max="8960" width="13.5703125" customWidth="1"/>
    <col min="8961" max="8961" width="20.28515625" customWidth="1"/>
    <col min="8963" max="8963" width="13.7109375" customWidth="1"/>
    <col min="8964" max="8964" width="6.28515625" customWidth="1"/>
    <col min="8965" max="8965" width="11" customWidth="1"/>
    <col min="8966" max="8966" width="14.28515625" customWidth="1"/>
    <col min="9215" max="9215" width="4.28515625" customWidth="1"/>
    <col min="9216" max="9216" width="13.5703125" customWidth="1"/>
    <col min="9217" max="9217" width="20.28515625" customWidth="1"/>
    <col min="9219" max="9219" width="13.7109375" customWidth="1"/>
    <col min="9220" max="9220" width="6.28515625" customWidth="1"/>
    <col min="9221" max="9221" width="11" customWidth="1"/>
    <col min="9222" max="9222" width="14.28515625" customWidth="1"/>
    <col min="9471" max="9471" width="4.28515625" customWidth="1"/>
    <col min="9472" max="9472" width="13.5703125" customWidth="1"/>
    <col min="9473" max="9473" width="20.28515625" customWidth="1"/>
    <col min="9475" max="9475" width="13.7109375" customWidth="1"/>
    <col min="9476" max="9476" width="6.28515625" customWidth="1"/>
    <col min="9477" max="9477" width="11" customWidth="1"/>
    <col min="9478" max="9478" width="14.28515625" customWidth="1"/>
    <col min="9727" max="9727" width="4.28515625" customWidth="1"/>
    <col min="9728" max="9728" width="13.5703125" customWidth="1"/>
    <col min="9729" max="9729" width="20.28515625" customWidth="1"/>
    <col min="9731" max="9731" width="13.7109375" customWidth="1"/>
    <col min="9732" max="9732" width="6.28515625" customWidth="1"/>
    <col min="9733" max="9733" width="11" customWidth="1"/>
    <col min="9734" max="9734" width="14.28515625" customWidth="1"/>
    <col min="9983" max="9983" width="4.28515625" customWidth="1"/>
    <col min="9984" max="9984" width="13.5703125" customWidth="1"/>
    <col min="9985" max="9985" width="20.28515625" customWidth="1"/>
    <col min="9987" max="9987" width="13.7109375" customWidth="1"/>
    <col min="9988" max="9988" width="6.28515625" customWidth="1"/>
    <col min="9989" max="9989" width="11" customWidth="1"/>
    <col min="9990" max="9990" width="14.28515625" customWidth="1"/>
    <col min="10239" max="10239" width="4.28515625" customWidth="1"/>
    <col min="10240" max="10240" width="13.5703125" customWidth="1"/>
    <col min="10241" max="10241" width="20.28515625" customWidth="1"/>
    <col min="10243" max="10243" width="13.7109375" customWidth="1"/>
    <col min="10244" max="10244" width="6.28515625" customWidth="1"/>
    <col min="10245" max="10245" width="11" customWidth="1"/>
    <col min="10246" max="10246" width="14.28515625" customWidth="1"/>
    <col min="10495" max="10495" width="4.28515625" customWidth="1"/>
    <col min="10496" max="10496" width="13.5703125" customWidth="1"/>
    <col min="10497" max="10497" width="20.28515625" customWidth="1"/>
    <col min="10499" max="10499" width="13.7109375" customWidth="1"/>
    <col min="10500" max="10500" width="6.28515625" customWidth="1"/>
    <col min="10501" max="10501" width="11" customWidth="1"/>
    <col min="10502" max="10502" width="14.28515625" customWidth="1"/>
    <col min="10751" max="10751" width="4.28515625" customWidth="1"/>
    <col min="10752" max="10752" width="13.5703125" customWidth="1"/>
    <col min="10753" max="10753" width="20.28515625" customWidth="1"/>
    <col min="10755" max="10755" width="13.7109375" customWidth="1"/>
    <col min="10756" max="10756" width="6.28515625" customWidth="1"/>
    <col min="10757" max="10757" width="11" customWidth="1"/>
    <col min="10758" max="10758" width="14.28515625" customWidth="1"/>
    <col min="11007" max="11007" width="4.28515625" customWidth="1"/>
    <col min="11008" max="11008" width="13.5703125" customWidth="1"/>
    <col min="11009" max="11009" width="20.28515625" customWidth="1"/>
    <col min="11011" max="11011" width="13.7109375" customWidth="1"/>
    <col min="11012" max="11012" width="6.28515625" customWidth="1"/>
    <col min="11013" max="11013" width="11" customWidth="1"/>
    <col min="11014" max="11014" width="14.28515625" customWidth="1"/>
    <col min="11263" max="11263" width="4.28515625" customWidth="1"/>
    <col min="11264" max="11264" width="13.5703125" customWidth="1"/>
    <col min="11265" max="11265" width="20.28515625" customWidth="1"/>
    <col min="11267" max="11267" width="13.7109375" customWidth="1"/>
    <col min="11268" max="11268" width="6.28515625" customWidth="1"/>
    <col min="11269" max="11269" width="11" customWidth="1"/>
    <col min="11270" max="11270" width="14.28515625" customWidth="1"/>
    <col min="11519" max="11519" width="4.28515625" customWidth="1"/>
    <col min="11520" max="11520" width="13.5703125" customWidth="1"/>
    <col min="11521" max="11521" width="20.28515625" customWidth="1"/>
    <col min="11523" max="11523" width="13.7109375" customWidth="1"/>
    <col min="11524" max="11524" width="6.28515625" customWidth="1"/>
    <col min="11525" max="11525" width="11" customWidth="1"/>
    <col min="11526" max="11526" width="14.28515625" customWidth="1"/>
    <col min="11775" max="11775" width="4.28515625" customWidth="1"/>
    <col min="11776" max="11776" width="13.5703125" customWidth="1"/>
    <col min="11777" max="11777" width="20.28515625" customWidth="1"/>
    <col min="11779" max="11779" width="13.7109375" customWidth="1"/>
    <col min="11780" max="11780" width="6.28515625" customWidth="1"/>
    <col min="11781" max="11781" width="11" customWidth="1"/>
    <col min="11782" max="11782" width="14.28515625" customWidth="1"/>
    <col min="12031" max="12031" width="4.28515625" customWidth="1"/>
    <col min="12032" max="12032" width="13.5703125" customWidth="1"/>
    <col min="12033" max="12033" width="20.28515625" customWidth="1"/>
    <col min="12035" max="12035" width="13.7109375" customWidth="1"/>
    <col min="12036" max="12036" width="6.28515625" customWidth="1"/>
    <col min="12037" max="12037" width="11" customWidth="1"/>
    <col min="12038" max="12038" width="14.28515625" customWidth="1"/>
    <col min="12287" max="12287" width="4.28515625" customWidth="1"/>
    <col min="12288" max="12288" width="13.5703125" customWidth="1"/>
    <col min="12289" max="12289" width="20.28515625" customWidth="1"/>
    <col min="12291" max="12291" width="13.7109375" customWidth="1"/>
    <col min="12292" max="12292" width="6.28515625" customWidth="1"/>
    <col min="12293" max="12293" width="11" customWidth="1"/>
    <col min="12294" max="12294" width="14.28515625" customWidth="1"/>
    <col min="12543" max="12543" width="4.28515625" customWidth="1"/>
    <col min="12544" max="12544" width="13.5703125" customWidth="1"/>
    <col min="12545" max="12545" width="20.28515625" customWidth="1"/>
    <col min="12547" max="12547" width="13.7109375" customWidth="1"/>
    <col min="12548" max="12548" width="6.28515625" customWidth="1"/>
    <col min="12549" max="12549" width="11" customWidth="1"/>
    <col min="12550" max="12550" width="14.28515625" customWidth="1"/>
    <col min="12799" max="12799" width="4.28515625" customWidth="1"/>
    <col min="12800" max="12800" width="13.5703125" customWidth="1"/>
    <col min="12801" max="12801" width="20.28515625" customWidth="1"/>
    <col min="12803" max="12803" width="13.7109375" customWidth="1"/>
    <col min="12804" max="12804" width="6.28515625" customWidth="1"/>
    <col min="12805" max="12805" width="11" customWidth="1"/>
    <col min="12806" max="12806" width="14.28515625" customWidth="1"/>
    <col min="13055" max="13055" width="4.28515625" customWidth="1"/>
    <col min="13056" max="13056" width="13.5703125" customWidth="1"/>
    <col min="13057" max="13057" width="20.28515625" customWidth="1"/>
    <col min="13059" max="13059" width="13.7109375" customWidth="1"/>
    <col min="13060" max="13060" width="6.28515625" customWidth="1"/>
    <col min="13061" max="13061" width="11" customWidth="1"/>
    <col min="13062" max="13062" width="14.28515625" customWidth="1"/>
    <col min="13311" max="13311" width="4.28515625" customWidth="1"/>
    <col min="13312" max="13312" width="13.5703125" customWidth="1"/>
    <col min="13313" max="13313" width="20.28515625" customWidth="1"/>
    <col min="13315" max="13315" width="13.7109375" customWidth="1"/>
    <col min="13316" max="13316" width="6.28515625" customWidth="1"/>
    <col min="13317" max="13317" width="11" customWidth="1"/>
    <col min="13318" max="13318" width="14.28515625" customWidth="1"/>
    <col min="13567" max="13567" width="4.28515625" customWidth="1"/>
    <col min="13568" max="13568" width="13.5703125" customWidth="1"/>
    <col min="13569" max="13569" width="20.28515625" customWidth="1"/>
    <col min="13571" max="13571" width="13.7109375" customWidth="1"/>
    <col min="13572" max="13572" width="6.28515625" customWidth="1"/>
    <col min="13573" max="13573" width="11" customWidth="1"/>
    <col min="13574" max="13574" width="14.28515625" customWidth="1"/>
    <col min="13823" max="13823" width="4.28515625" customWidth="1"/>
    <col min="13824" max="13824" width="13.5703125" customWidth="1"/>
    <col min="13825" max="13825" width="20.28515625" customWidth="1"/>
    <col min="13827" max="13827" width="13.7109375" customWidth="1"/>
    <col min="13828" max="13828" width="6.28515625" customWidth="1"/>
    <col min="13829" max="13829" width="11" customWidth="1"/>
    <col min="13830" max="13830" width="14.28515625" customWidth="1"/>
    <col min="14079" max="14079" width="4.28515625" customWidth="1"/>
    <col min="14080" max="14080" width="13.5703125" customWidth="1"/>
    <col min="14081" max="14081" width="20.28515625" customWidth="1"/>
    <col min="14083" max="14083" width="13.7109375" customWidth="1"/>
    <col min="14084" max="14084" width="6.28515625" customWidth="1"/>
    <col min="14085" max="14085" width="11" customWidth="1"/>
    <col min="14086" max="14086" width="14.28515625" customWidth="1"/>
    <col min="14335" max="14335" width="4.28515625" customWidth="1"/>
    <col min="14336" max="14336" width="13.5703125" customWidth="1"/>
    <col min="14337" max="14337" width="20.28515625" customWidth="1"/>
    <col min="14339" max="14339" width="13.7109375" customWidth="1"/>
    <col min="14340" max="14340" width="6.28515625" customWidth="1"/>
    <col min="14341" max="14341" width="11" customWidth="1"/>
    <col min="14342" max="14342" width="14.28515625" customWidth="1"/>
    <col min="14591" max="14591" width="4.28515625" customWidth="1"/>
    <col min="14592" max="14592" width="13.5703125" customWidth="1"/>
    <col min="14593" max="14593" width="20.28515625" customWidth="1"/>
    <col min="14595" max="14595" width="13.7109375" customWidth="1"/>
    <col min="14596" max="14596" width="6.28515625" customWidth="1"/>
    <col min="14597" max="14597" width="11" customWidth="1"/>
    <col min="14598" max="14598" width="14.28515625" customWidth="1"/>
    <col min="14847" max="14847" width="4.28515625" customWidth="1"/>
    <col min="14848" max="14848" width="13.5703125" customWidth="1"/>
    <col min="14849" max="14849" width="20.28515625" customWidth="1"/>
    <col min="14851" max="14851" width="13.7109375" customWidth="1"/>
    <col min="14852" max="14852" width="6.28515625" customWidth="1"/>
    <col min="14853" max="14853" width="11" customWidth="1"/>
    <col min="14854" max="14854" width="14.28515625" customWidth="1"/>
    <col min="15103" max="15103" width="4.28515625" customWidth="1"/>
    <col min="15104" max="15104" width="13.5703125" customWidth="1"/>
    <col min="15105" max="15105" width="20.28515625" customWidth="1"/>
    <col min="15107" max="15107" width="13.7109375" customWidth="1"/>
    <col min="15108" max="15108" width="6.28515625" customWidth="1"/>
    <col min="15109" max="15109" width="11" customWidth="1"/>
    <col min="15110" max="15110" width="14.28515625" customWidth="1"/>
    <col min="15359" max="15359" width="4.28515625" customWidth="1"/>
    <col min="15360" max="15360" width="13.5703125" customWidth="1"/>
    <col min="15361" max="15361" width="20.28515625" customWidth="1"/>
    <col min="15363" max="15363" width="13.7109375" customWidth="1"/>
    <col min="15364" max="15364" width="6.28515625" customWidth="1"/>
    <col min="15365" max="15365" width="11" customWidth="1"/>
    <col min="15366" max="15366" width="14.28515625" customWidth="1"/>
    <col min="15615" max="15615" width="4.28515625" customWidth="1"/>
    <col min="15616" max="15616" width="13.5703125" customWidth="1"/>
    <col min="15617" max="15617" width="20.28515625" customWidth="1"/>
    <col min="15619" max="15619" width="13.7109375" customWidth="1"/>
    <col min="15620" max="15620" width="6.28515625" customWidth="1"/>
    <col min="15621" max="15621" width="11" customWidth="1"/>
    <col min="15622" max="15622" width="14.28515625" customWidth="1"/>
    <col min="15871" max="15871" width="4.28515625" customWidth="1"/>
    <col min="15872" max="15872" width="13.5703125" customWidth="1"/>
    <col min="15873" max="15873" width="20.28515625" customWidth="1"/>
    <col min="15875" max="15875" width="13.7109375" customWidth="1"/>
    <col min="15876" max="15876" width="6.28515625" customWidth="1"/>
    <col min="15877" max="15877" width="11" customWidth="1"/>
    <col min="15878" max="15878" width="14.28515625" customWidth="1"/>
    <col min="16127" max="16127" width="4.28515625" customWidth="1"/>
    <col min="16128" max="16128" width="13.5703125" customWidth="1"/>
    <col min="16129" max="16129" width="20.28515625" customWidth="1"/>
    <col min="16131" max="16131" width="13.7109375" customWidth="1"/>
    <col min="16132" max="16132" width="6.28515625" customWidth="1"/>
    <col min="16133" max="16133" width="11" customWidth="1"/>
    <col min="16134" max="16134" width="14.28515625" customWidth="1"/>
  </cols>
  <sheetData>
    <row r="1" spans="1:7" ht="18">
      <c r="A1" s="245" t="s">
        <v>0</v>
      </c>
      <c r="B1" s="245"/>
      <c r="C1" s="245"/>
      <c r="D1" s="167"/>
      <c r="E1" s="168"/>
      <c r="F1" s="170"/>
      <c r="G1" s="171"/>
    </row>
    <row r="2" spans="1:7" ht="18">
      <c r="A2" s="246" t="s">
        <v>1</v>
      </c>
      <c r="B2" s="246"/>
      <c r="C2" s="246"/>
      <c r="D2" s="172"/>
      <c r="E2" s="173"/>
      <c r="F2" s="170"/>
      <c r="G2" s="171"/>
    </row>
    <row r="3" spans="1:7" ht="16.5">
      <c r="A3" s="247" t="s">
        <v>431</v>
      </c>
      <c r="B3" s="247"/>
      <c r="C3" s="247"/>
      <c r="D3" s="247"/>
      <c r="E3" s="247"/>
      <c r="F3" s="247"/>
      <c r="G3" s="247"/>
    </row>
    <row r="4" spans="1:7" ht="16.5">
      <c r="A4" s="247" t="s">
        <v>435</v>
      </c>
      <c r="B4" s="247"/>
      <c r="C4" s="247"/>
      <c r="D4" s="247"/>
      <c r="E4" s="247"/>
      <c r="F4" s="247"/>
      <c r="G4" s="247"/>
    </row>
    <row r="5" spans="1:7" ht="16.5">
      <c r="A5" s="247" t="s">
        <v>438</v>
      </c>
      <c r="B5" s="247"/>
      <c r="C5" s="247"/>
      <c r="D5" s="247"/>
      <c r="E5" s="247"/>
      <c r="F5" s="247"/>
      <c r="G5" s="247"/>
    </row>
    <row r="6" spans="1:7" ht="19.5">
      <c r="A6" s="175"/>
      <c r="B6" s="176"/>
      <c r="C6" s="177"/>
      <c r="D6" s="167"/>
      <c r="E6" s="168"/>
      <c r="F6" s="178"/>
      <c r="G6" s="179"/>
    </row>
    <row r="7" spans="1:7" ht="25.5">
      <c r="A7" s="151" t="s">
        <v>400</v>
      </c>
      <c r="B7" s="180" t="s">
        <v>8</v>
      </c>
      <c r="C7" s="181" t="s">
        <v>9</v>
      </c>
      <c r="D7" s="182"/>
      <c r="E7" s="151" t="s">
        <v>10</v>
      </c>
      <c r="F7" s="183" t="s">
        <v>432</v>
      </c>
      <c r="G7" s="114" t="s">
        <v>433</v>
      </c>
    </row>
    <row r="8" spans="1:7" ht="15.75">
      <c r="A8" s="185">
        <v>1</v>
      </c>
      <c r="B8" s="186"/>
      <c r="C8" s="187"/>
      <c r="D8" s="188"/>
      <c r="E8" s="189"/>
      <c r="F8" s="97" t="s">
        <v>423</v>
      </c>
      <c r="G8" s="190"/>
    </row>
    <row r="9" spans="1:7" ht="15.75">
      <c r="A9" s="185">
        <v>2</v>
      </c>
      <c r="B9" s="186"/>
      <c r="C9" s="187"/>
      <c r="D9" s="188"/>
      <c r="E9" s="189"/>
      <c r="F9" s="184"/>
      <c r="G9" s="190"/>
    </row>
    <row r="10" spans="1:7" ht="15.75">
      <c r="A10" s="185">
        <v>3</v>
      </c>
      <c r="B10" s="186"/>
      <c r="C10" s="187"/>
      <c r="D10" s="188"/>
      <c r="E10" s="189"/>
      <c r="F10" s="97"/>
      <c r="G10" s="190"/>
    </row>
    <row r="11" spans="1:7" ht="15.75">
      <c r="A11" s="185">
        <v>4</v>
      </c>
      <c r="B11" s="186"/>
      <c r="C11" s="187"/>
      <c r="D11" s="188"/>
      <c r="E11" s="189"/>
      <c r="F11" s="97"/>
      <c r="G11" s="190"/>
    </row>
    <row r="12" spans="1:7" ht="15.75">
      <c r="A12" s="185">
        <v>5</v>
      </c>
      <c r="B12" s="186"/>
      <c r="C12" s="187"/>
      <c r="D12" s="188"/>
      <c r="E12" s="189"/>
      <c r="F12" s="191"/>
      <c r="G12" s="190"/>
    </row>
    <row r="13" spans="1:7" ht="15.75">
      <c r="A13" s="185">
        <v>6</v>
      </c>
      <c r="B13" s="186"/>
      <c r="C13" s="187"/>
      <c r="D13" s="188"/>
      <c r="E13" s="189"/>
      <c r="F13" s="97"/>
      <c r="G13" s="190"/>
    </row>
    <row r="14" spans="1:7" ht="15.75">
      <c r="A14" s="185">
        <v>7</v>
      </c>
      <c r="B14" s="192"/>
      <c r="C14" s="193"/>
      <c r="D14" s="194"/>
      <c r="E14" s="195"/>
      <c r="F14" s="97"/>
      <c r="G14" s="190"/>
    </row>
    <row r="15" spans="1:7" ht="15.75">
      <c r="A15" s="185">
        <v>8</v>
      </c>
      <c r="B15" s="186"/>
      <c r="C15" s="187"/>
      <c r="D15" s="188"/>
      <c r="E15" s="189"/>
      <c r="F15" s="191"/>
      <c r="G15" s="190"/>
    </row>
    <row r="16" spans="1:7" ht="15.75">
      <c r="A16" s="185">
        <v>9</v>
      </c>
      <c r="B16" s="186"/>
      <c r="C16" s="187"/>
      <c r="D16" s="188"/>
      <c r="E16" s="189"/>
      <c r="F16" s="191"/>
      <c r="G16" s="190"/>
    </row>
    <row r="17" spans="1:7" ht="15.75">
      <c r="A17" s="185">
        <v>10</v>
      </c>
      <c r="B17" s="186"/>
      <c r="C17" s="187"/>
      <c r="D17" s="188"/>
      <c r="E17" s="189"/>
      <c r="F17" s="97"/>
      <c r="G17" s="190"/>
    </row>
    <row r="18" spans="1:7" ht="15.75">
      <c r="A18" s="185">
        <v>11</v>
      </c>
      <c r="B18" s="186"/>
      <c r="C18" s="187"/>
      <c r="D18" s="188"/>
      <c r="E18" s="189"/>
      <c r="F18" s="97"/>
      <c r="G18" s="190"/>
    </row>
    <row r="19" spans="1:7" ht="15.75">
      <c r="A19" s="185">
        <v>12</v>
      </c>
      <c r="B19" s="186"/>
      <c r="C19" s="187"/>
      <c r="D19" s="188"/>
      <c r="E19" s="189"/>
      <c r="F19" s="184"/>
      <c r="G19" s="190"/>
    </row>
    <row r="20" spans="1:7" ht="15.75">
      <c r="A20" s="185">
        <v>13</v>
      </c>
      <c r="B20" s="186"/>
      <c r="C20" s="187"/>
      <c r="D20" s="188"/>
      <c r="E20" s="189"/>
      <c r="F20" s="97"/>
      <c r="G20" s="190"/>
    </row>
    <row r="21" spans="1:7" ht="15.75">
      <c r="A21" s="185">
        <v>14</v>
      </c>
      <c r="B21" s="192"/>
      <c r="C21" s="193"/>
      <c r="D21" s="194"/>
      <c r="E21" s="195"/>
      <c r="F21" s="97"/>
      <c r="G21" s="190"/>
    </row>
    <row r="22" spans="1:7" ht="15.75">
      <c r="A22" s="185">
        <v>15</v>
      </c>
      <c r="B22" s="186"/>
      <c r="C22" s="187"/>
      <c r="D22" s="188"/>
      <c r="E22" s="189"/>
      <c r="F22" s="97"/>
      <c r="G22" s="190"/>
    </row>
    <row r="23" spans="1:7" ht="15.75">
      <c r="A23" s="185">
        <v>16</v>
      </c>
      <c r="B23" s="186"/>
      <c r="C23" s="187"/>
      <c r="D23" s="188"/>
      <c r="E23" s="189"/>
      <c r="F23" s="184"/>
      <c r="G23" s="190"/>
    </row>
    <row r="24" spans="1:7" ht="15.75">
      <c r="A24" s="185">
        <v>17</v>
      </c>
      <c r="B24" s="186"/>
      <c r="C24" s="187"/>
      <c r="D24" s="188"/>
      <c r="E24" s="189"/>
      <c r="F24" s="97"/>
      <c r="G24" s="190"/>
    </row>
    <row r="25" spans="1:7" ht="15.75">
      <c r="A25" s="185">
        <v>18</v>
      </c>
      <c r="B25" s="186"/>
      <c r="C25" s="187"/>
      <c r="D25" s="188"/>
      <c r="E25" s="189"/>
      <c r="F25" s="97"/>
      <c r="G25" s="190"/>
    </row>
    <row r="26" spans="1:7" ht="15.75">
      <c r="A26" s="185">
        <v>19</v>
      </c>
      <c r="B26" s="186"/>
      <c r="C26" s="187"/>
      <c r="D26" s="188"/>
      <c r="E26" s="189"/>
      <c r="F26" s="97"/>
      <c r="G26" s="190"/>
    </row>
    <row r="27" spans="1:7" ht="15.75">
      <c r="B27" s="196" t="s">
        <v>434</v>
      </c>
    </row>
    <row r="28" spans="1:7" ht="15.75">
      <c r="C28" s="198"/>
      <c r="D28" s="198"/>
      <c r="E28" s="169"/>
    </row>
    <row r="29" spans="1:7" ht="16.5">
      <c r="C29" s="198"/>
      <c r="D29" s="198"/>
      <c r="E29" s="85"/>
      <c r="F29" s="174"/>
    </row>
    <row r="30" spans="1:7" ht="16.5">
      <c r="C30" s="198"/>
      <c r="D30" s="198"/>
      <c r="E30" s="85"/>
      <c r="F30" s="199"/>
    </row>
    <row r="31" spans="1:7" ht="16.5">
      <c r="F31" s="200"/>
    </row>
    <row r="32" spans="1:7" ht="16.5">
      <c r="F32" s="200"/>
    </row>
    <row r="33" spans="6:6" ht="16.5">
      <c r="F33" s="201"/>
    </row>
  </sheetData>
  <mergeCells count="5">
    <mergeCell ref="A1:C1"/>
    <mergeCell ref="A2:C2"/>
    <mergeCell ref="A3:G3"/>
    <mergeCell ref="A4:G4"/>
    <mergeCell ref="A5:G5"/>
  </mergeCells>
  <pageMargins left="0.53" right="0.17" top="0.38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kỳ 1</vt:lpstr>
      <vt:lpstr>kỳ 2</vt:lpstr>
      <vt:lpstr>kỳ 3</vt:lpstr>
      <vt:lpstr>kỳ 4</vt:lpstr>
      <vt:lpstr>kỳ 5</vt:lpstr>
      <vt:lpstr>Tổng</vt:lpstr>
      <vt:lpstr>DS KHONG DU DK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Huy</dc:creator>
  <cp:lastModifiedBy>Windows User</cp:lastModifiedBy>
  <cp:lastPrinted>2019-05-13T01:32:01Z</cp:lastPrinted>
  <dcterms:created xsi:type="dcterms:W3CDTF">2019-05-11T08:15:20Z</dcterms:created>
  <dcterms:modified xsi:type="dcterms:W3CDTF">2019-05-13T01:37:47Z</dcterms:modified>
</cp:coreProperties>
</file>